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saftgroup-my.sharepoint.com/personal/vitaly-m_tadiran-batt_com/Documents/Desktop/"/>
    </mc:Choice>
  </mc:AlternateContent>
  <xr:revisionPtr revIDLastSave="2800" documentId="13_ncr:1_{31C832F8-3640-41D0-8660-4AB4ED745216}" xr6:coauthVersionLast="47" xr6:coauthVersionMax="47" xr10:uidLastSave="{17A70383-094A-47C8-9484-F674B4D0E4E7}"/>
  <bookViews>
    <workbookView xWindow="-108" yWindow="-108" windowWidth="23256" windowHeight="12456" xr2:uid="{00000000-000D-0000-FFFF-FFFF00000000}"/>
  </bookViews>
  <sheets>
    <sheet name="AQ" sheetId="1" r:id="rId1"/>
    <sheet name="Life profile" sheetId="8" r:id="rId2"/>
    <sheet name="Tabbing" sheetId="5" r:id="rId3"/>
    <sheet name="DB" sheetId="4" state="hidden" r:id="rId4"/>
  </sheets>
  <definedNames>
    <definedName name="_xlnm.Print_Area" localSheetId="0">AQ!$A$1:$P$141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 r="C45" i="1"/>
  <c r="C46" i="1"/>
  <c r="S46" i="1" s="1"/>
  <c r="E57" i="1"/>
  <c r="A98" i="1"/>
  <c r="G80" i="1"/>
  <c r="G81" i="1"/>
  <c r="G77" i="1"/>
  <c r="N70" i="1"/>
  <c r="A62" i="1"/>
  <c r="I62" i="1"/>
  <c r="I61" i="1"/>
  <c r="P33" i="1"/>
  <c r="P36" i="1"/>
  <c r="P37" i="1" s="1"/>
  <c r="G58" i="1"/>
  <c r="P58" i="1"/>
  <c r="U46" i="1"/>
  <c r="U47" i="1"/>
  <c r="U48" i="1"/>
  <c r="U49" i="1"/>
  <c r="U50" i="1"/>
  <c r="U51" i="1"/>
  <c r="U52" i="1"/>
  <c r="U53" i="1"/>
  <c r="U54" i="1"/>
  <c r="T46" i="1"/>
  <c r="T47" i="1"/>
  <c r="T48" i="1"/>
  <c r="T49" i="1"/>
  <c r="T50" i="1"/>
  <c r="T51" i="1"/>
  <c r="T52" i="1"/>
  <c r="T53" i="1"/>
  <c r="T54" i="1"/>
  <c r="G56" i="1"/>
  <c r="G57" i="1" s="1"/>
  <c r="C47" i="1"/>
  <c r="S47" i="1" s="1"/>
  <c r="U45" i="1"/>
  <c r="O37" i="1" l="1"/>
  <c r="V46" i="1"/>
  <c r="V47" i="1"/>
  <c r="T45" i="1" l="1"/>
  <c r="S42" i="1"/>
  <c r="V42" i="1" s="1"/>
  <c r="S45" i="1"/>
  <c r="K54" i="1"/>
  <c r="K53" i="1"/>
  <c r="K52" i="1"/>
  <c r="K51" i="1"/>
  <c r="K50" i="1"/>
  <c r="K49" i="1"/>
  <c r="K48" i="1"/>
  <c r="K47" i="1"/>
  <c r="K46" i="1"/>
  <c r="K45" i="1"/>
  <c r="C54" i="1"/>
  <c r="S54" i="1" s="1"/>
  <c r="V54" i="1" s="1"/>
  <c r="V45" i="1" l="1"/>
  <c r="C48" i="1" l="1"/>
  <c r="S48" i="1" s="1"/>
  <c r="V48" i="1" s="1"/>
  <c r="C49" i="1"/>
  <c r="S49" i="1" s="1"/>
  <c r="V49" i="1" s="1"/>
  <c r="C50" i="1"/>
  <c r="S50" i="1" s="1"/>
  <c r="V50" i="1" s="1"/>
  <c r="C51" i="1"/>
  <c r="S51" i="1" s="1"/>
  <c r="V51" i="1" s="1"/>
  <c r="C52" i="1"/>
  <c r="S52" i="1" s="1"/>
  <c r="V52" i="1" s="1"/>
  <c r="C53" i="1"/>
  <c r="S53" i="1" s="1"/>
  <c r="V53" i="1" s="1"/>
  <c r="F56" i="1" l="1"/>
  <c r="A3" i="4"/>
  <c r="A4" i="4"/>
  <c r="A5" i="4"/>
  <c r="A27" i="4"/>
  <c r="A34" i="4"/>
  <c r="A35" i="4"/>
  <c r="A42" i="4"/>
  <c r="A43" i="4"/>
  <c r="A50" i="4"/>
  <c r="A51" i="4"/>
  <c r="A58" i="4"/>
  <c r="A59" i="4"/>
  <c r="A66" i="4"/>
  <c r="A67" i="4"/>
  <c r="A74" i="4"/>
  <c r="A75" i="4"/>
  <c r="A82" i="4"/>
  <c r="A83" i="4"/>
  <c r="A90" i="4"/>
  <c r="A91" i="4"/>
  <c r="A98" i="4"/>
  <c r="A99" i="4"/>
  <c r="A104" i="4"/>
  <c r="X106" i="4"/>
  <c r="W106" i="4"/>
  <c r="V106" i="4"/>
  <c r="U106" i="4"/>
  <c r="T106" i="4"/>
  <c r="S106" i="4"/>
  <c r="R106" i="4"/>
  <c r="Q106" i="4"/>
  <c r="P106" i="4"/>
  <c r="O106" i="4"/>
  <c r="N106" i="4"/>
  <c r="M106" i="4"/>
  <c r="L106" i="4"/>
  <c r="K106" i="4"/>
  <c r="J106" i="4"/>
  <c r="I106" i="4"/>
  <c r="H106" i="4"/>
  <c r="G106" i="4"/>
  <c r="F106" i="4"/>
  <c r="E106" i="4"/>
  <c r="A103" i="4"/>
  <c r="A102" i="4"/>
  <c r="A101" i="4"/>
  <c r="A100" i="4"/>
  <c r="A97" i="4"/>
  <c r="A96" i="4"/>
  <c r="A95" i="4"/>
  <c r="A94" i="4"/>
  <c r="A93" i="4"/>
  <c r="A92" i="4"/>
  <c r="A89" i="4"/>
  <c r="A88" i="4"/>
  <c r="A87" i="4"/>
  <c r="A86" i="4"/>
  <c r="A85" i="4"/>
  <c r="A84" i="4"/>
  <c r="A81" i="4"/>
  <c r="A80" i="4"/>
  <c r="A79" i="4"/>
  <c r="A78" i="4"/>
  <c r="A77" i="4"/>
  <c r="A76" i="4"/>
  <c r="A73" i="4"/>
  <c r="A72" i="4"/>
  <c r="A71" i="4"/>
  <c r="A70" i="4"/>
  <c r="A69" i="4"/>
  <c r="A68" i="4"/>
  <c r="A65" i="4"/>
  <c r="A64" i="4"/>
  <c r="A63" i="4"/>
  <c r="A62" i="4"/>
  <c r="A61" i="4"/>
  <c r="A60" i="4"/>
  <c r="A57" i="4"/>
  <c r="A56" i="4"/>
  <c r="A55" i="4"/>
  <c r="A54" i="4"/>
  <c r="A53" i="4"/>
  <c r="A52" i="4"/>
  <c r="A49" i="4"/>
  <c r="A48" i="4"/>
  <c r="A47" i="4"/>
  <c r="A46" i="4"/>
  <c r="A45" i="4"/>
  <c r="A44" i="4"/>
  <c r="A41" i="4"/>
  <c r="A40" i="4"/>
  <c r="A39" i="4"/>
  <c r="A38" i="4"/>
  <c r="A37" i="4"/>
  <c r="A36" i="4"/>
  <c r="A33" i="4"/>
  <c r="A32" i="4"/>
  <c r="A31" i="4"/>
  <c r="A30" i="4"/>
  <c r="A29" i="4"/>
  <c r="A28" i="4"/>
  <c r="A26" i="4"/>
  <c r="A25" i="4"/>
  <c r="A24" i="4"/>
  <c r="A23" i="4"/>
  <c r="A22" i="4"/>
  <c r="A21" i="4"/>
  <c r="A20" i="4"/>
  <c r="A19" i="4"/>
  <c r="A18" i="4"/>
  <c r="A17" i="4"/>
  <c r="A16" i="4"/>
  <c r="A15" i="4"/>
  <c r="A14" i="4"/>
  <c r="A13" i="4"/>
  <c r="A12" i="4"/>
  <c r="A11" i="4"/>
  <c r="A10" i="4"/>
  <c r="A9" i="4"/>
  <c r="A8" i="4"/>
  <c r="A7" i="4"/>
  <c r="A6" i="4"/>
  <c r="B2" i="4"/>
  <c r="A2" i="4"/>
  <c r="F57" i="1" l="1"/>
  <c r="F58" i="1" s="1"/>
  <c r="C61" i="1"/>
  <c r="A64" i="1"/>
  <c r="A61" i="1"/>
  <c r="A60" i="1"/>
  <c r="G62" i="1"/>
  <c r="G61" i="1"/>
  <c r="F60" i="1"/>
</calcChain>
</file>

<file path=xl/sharedStrings.xml><?xml version="1.0" encoding="utf-8"?>
<sst xmlns="http://schemas.openxmlformats.org/spreadsheetml/2006/main" count="896" uniqueCount="631">
  <si>
    <t>Address</t>
  </si>
  <si>
    <t>Phone</t>
  </si>
  <si>
    <t>Contact Details</t>
  </si>
  <si>
    <t>Email</t>
  </si>
  <si>
    <t>City</t>
  </si>
  <si>
    <t>1. Project Information</t>
  </si>
  <si>
    <t>2. Device Operational Profile</t>
  </si>
  <si>
    <t>Nominal</t>
  </si>
  <si>
    <t>µA</t>
  </si>
  <si>
    <t>Duration</t>
  </si>
  <si>
    <t>3. Environmental Requirements</t>
  </si>
  <si>
    <t xml:space="preserve">Average </t>
  </si>
  <si>
    <t>Maximum Available Dimensions</t>
  </si>
  <si>
    <t>Length</t>
  </si>
  <si>
    <t>Width</t>
  </si>
  <si>
    <t>Height</t>
  </si>
  <si>
    <t>Diameter</t>
  </si>
  <si>
    <t>Wires Length</t>
  </si>
  <si>
    <t>Weight</t>
  </si>
  <si>
    <t xml:space="preserve">Alternative Battery </t>
  </si>
  <si>
    <t>Feasability Stage</t>
  </si>
  <si>
    <t>Project Description</t>
  </si>
  <si>
    <t>Project Status</t>
  </si>
  <si>
    <t>4. Mechanical Properties</t>
  </si>
  <si>
    <t>5. Commercial Information</t>
  </si>
  <si>
    <t>Units</t>
  </si>
  <si>
    <t>µsec</t>
  </si>
  <si>
    <t>msec</t>
  </si>
  <si>
    <t>sec</t>
  </si>
  <si>
    <t>min</t>
  </si>
  <si>
    <t>mA</t>
  </si>
  <si>
    <t>A</t>
  </si>
  <si>
    <t>Location</t>
  </si>
  <si>
    <t>Indoor</t>
  </si>
  <si>
    <t>Outdoor</t>
  </si>
  <si>
    <t>Both</t>
  </si>
  <si>
    <t>mm</t>
  </si>
  <si>
    <t>cm</t>
  </si>
  <si>
    <t>Qty.</t>
  </si>
  <si>
    <t>pcs</t>
  </si>
  <si>
    <t>Q1</t>
  </si>
  <si>
    <t>Q2</t>
  </si>
  <si>
    <t>Q3</t>
  </si>
  <si>
    <t>Q4</t>
  </si>
  <si>
    <t>Production</t>
  </si>
  <si>
    <t>Status</t>
  </si>
  <si>
    <t>Title</t>
  </si>
  <si>
    <t>Filled by</t>
  </si>
  <si>
    <t>Customer</t>
  </si>
  <si>
    <t>Choose</t>
  </si>
  <si>
    <t>Other</t>
  </si>
  <si>
    <t>www.tadiranbat.com</t>
  </si>
  <si>
    <t>www.tadiranbatteries.de</t>
  </si>
  <si>
    <t>Rechargeable Battery</t>
  </si>
  <si>
    <t>Solar</t>
  </si>
  <si>
    <t>Designated charger</t>
  </si>
  <si>
    <t xml:space="preserve">Other  </t>
  </si>
  <si>
    <t xml:space="preserve">Choose </t>
  </si>
  <si>
    <t>Rechargeable</t>
  </si>
  <si>
    <t>Company</t>
  </si>
  <si>
    <t>Country</t>
  </si>
  <si>
    <t>Device Location</t>
  </si>
  <si>
    <t>Max. weight</t>
  </si>
  <si>
    <t>Type</t>
  </si>
  <si>
    <t>How did you learn about Tadiran products?</t>
  </si>
  <si>
    <t>6. Notes, comments and remarks</t>
  </si>
  <si>
    <t>Not determined yet</t>
  </si>
  <si>
    <t>Primary</t>
  </si>
  <si>
    <t>Special Conditions 
(humidity, shock, vibration, etc.)</t>
  </si>
  <si>
    <t>W</t>
  </si>
  <si>
    <t>mW</t>
  </si>
  <si>
    <t>µW</t>
  </si>
  <si>
    <t>Load</t>
  </si>
  <si>
    <t>Main power source</t>
  </si>
  <si>
    <t>To enable Tadiran to provide the most appropriate solution to your battery requirement, kindly fill in this questionnaire with the maximum data you can provide. 
Your data will be treated with full confidentiality and be used only for optimizing our solution.</t>
  </si>
  <si>
    <t>Project Designation / Reference</t>
  </si>
  <si>
    <t>Development Stage</t>
  </si>
  <si>
    <t>Target Price</t>
  </si>
  <si>
    <t>Currency</t>
  </si>
  <si>
    <t xml:space="preserve">Maker </t>
  </si>
  <si>
    <t xml:space="preserve">Model </t>
  </si>
  <si>
    <t>Automation &amp; Instrumentation</t>
  </si>
  <si>
    <t>Automotive</t>
  </si>
  <si>
    <t>Environment Monitoring</t>
  </si>
  <si>
    <t>Aviation</t>
  </si>
  <si>
    <t>Internet Of Things</t>
  </si>
  <si>
    <t>Lighting &amp; Signaling</t>
  </si>
  <si>
    <t>Medical</t>
  </si>
  <si>
    <t>Military / Soldier System</t>
  </si>
  <si>
    <t>Mining</t>
  </si>
  <si>
    <t>Mobility</t>
  </si>
  <si>
    <t>Oil &amp; Gas</t>
  </si>
  <si>
    <t>Professional Power Tools</t>
  </si>
  <si>
    <t>Search &amp; Rescue</t>
  </si>
  <si>
    <t>Security</t>
  </si>
  <si>
    <t>Space</t>
  </si>
  <si>
    <t>Telecom</t>
  </si>
  <si>
    <t>Tracking</t>
  </si>
  <si>
    <t>Urban Infrastructures</t>
  </si>
  <si>
    <t>Utility Metering</t>
  </si>
  <si>
    <t>Application description</t>
  </si>
  <si>
    <t>Current Consumption</t>
  </si>
  <si>
    <t>Power Consumption</t>
  </si>
  <si>
    <t>Constant load in operation (background)</t>
  </si>
  <si>
    <t>hour</t>
  </si>
  <si>
    <t>day</t>
  </si>
  <si>
    <t>week</t>
  </si>
  <si>
    <t>month</t>
  </si>
  <si>
    <t>year</t>
  </si>
  <si>
    <t>Wire and/or Connector</t>
  </si>
  <si>
    <t>Battery Holder</t>
  </si>
  <si>
    <t>Unknown</t>
  </si>
  <si>
    <t>Maximum</t>
  </si>
  <si>
    <t>Minimum</t>
  </si>
  <si>
    <t>Picklist Application</t>
  </si>
  <si>
    <t>Picklist market</t>
  </si>
  <si>
    <t>Market:</t>
  </si>
  <si>
    <t>Controllers</t>
  </si>
  <si>
    <t>E-Call</t>
  </si>
  <si>
    <t>Avionics Equipment</t>
  </si>
  <si>
    <t>Meteorology</t>
  </si>
  <si>
    <t>Environment Monitoring Application</t>
  </si>
  <si>
    <t>Emergency Lighting Unit</t>
  </si>
  <si>
    <t>Automated External Defibrillators</t>
  </si>
  <si>
    <t>Chemical Agent Detectors</t>
  </si>
  <si>
    <t>Miner Portable Devices</t>
  </si>
  <si>
    <t>Caddy</t>
  </si>
  <si>
    <t>Digital Oilfield Applications</t>
  </si>
  <si>
    <t>Consumer Electronics</t>
  </si>
  <si>
    <t>Payment Terminals</t>
  </si>
  <si>
    <t>Buoys</t>
  </si>
  <si>
    <t>Alarms</t>
  </si>
  <si>
    <t>Cargos</t>
  </si>
  <si>
    <t>Animal Tracking</t>
  </si>
  <si>
    <t>Communication Modules</t>
  </si>
  <si>
    <t>Industrial Dataloggers</t>
  </si>
  <si>
    <t>Telematics</t>
  </si>
  <si>
    <t>Unmanned Aircraft Systems</t>
  </si>
  <si>
    <t>Oceanography Equipment</t>
  </si>
  <si>
    <t>Health &amp; Medical Application</t>
  </si>
  <si>
    <t>Street Lighting</t>
  </si>
  <si>
    <t>E Health Devices</t>
  </si>
  <si>
    <t>Future Soldier Combat Systems</t>
  </si>
  <si>
    <t>Mining Lamps</t>
  </si>
  <si>
    <t>E-Bike</t>
  </si>
  <si>
    <t>Downhole / Well Instrumentation</t>
  </si>
  <si>
    <t>Research Labs Universities</t>
  </si>
  <si>
    <t>Power Tools &amp; Professional Portable Devices</t>
  </si>
  <si>
    <t>ELTs</t>
  </si>
  <si>
    <t>Cash Protection Systems</t>
  </si>
  <si>
    <t>International Space Station</t>
  </si>
  <si>
    <t>Asset Tracking</t>
  </si>
  <si>
    <t>Data Concentrators / Gateways</t>
  </si>
  <si>
    <t>Industrial Robots</t>
  </si>
  <si>
    <t>Tire Pressure Monitoring</t>
  </si>
  <si>
    <t>Pollution Monitoring</t>
  </si>
  <si>
    <t>Industrial Application</t>
  </si>
  <si>
    <t>Traffic Lighting</t>
  </si>
  <si>
    <t>Infusion Pumps</t>
  </si>
  <si>
    <t>GPS</t>
  </si>
  <si>
    <t>Underground Mining Machinery</t>
  </si>
  <si>
    <t>Forklifts</t>
  </si>
  <si>
    <t>Land Seismic Survey System</t>
  </si>
  <si>
    <t>Professional Computers</t>
  </si>
  <si>
    <t>EPIRBS</t>
  </si>
  <si>
    <t>CCTV Surveillance</t>
  </si>
  <si>
    <t>Launchers</t>
  </si>
  <si>
    <t>ETC (Electronic Tollgate Collector)</t>
  </si>
  <si>
    <t>Electricity Meters</t>
  </si>
  <si>
    <t>Measurement Devices</t>
  </si>
  <si>
    <t>Seismic Sensors</t>
  </si>
  <si>
    <t>Life Analysis Service</t>
  </si>
  <si>
    <t>Medical Carts</t>
  </si>
  <si>
    <t>Ground Radars</t>
  </si>
  <si>
    <t>Railway</t>
  </si>
  <si>
    <t>Ocean Seismic Survey Equipment</t>
  </si>
  <si>
    <t>Professional Displays</t>
  </si>
  <si>
    <t>Firemen Equipment</t>
  </si>
  <si>
    <t>Electronic Safes</t>
  </si>
  <si>
    <t>Outer Space Experiments</t>
  </si>
  <si>
    <t>Gas Meters</t>
  </si>
  <si>
    <t>Power Grid Transmission &amp; Distribution Devices</t>
  </si>
  <si>
    <t>Woodfire Monitoring</t>
  </si>
  <si>
    <t>Smart Building</t>
  </si>
  <si>
    <t>Neuro-Stimulation</t>
  </si>
  <si>
    <t>Lamps</t>
  </si>
  <si>
    <t>Scooters</t>
  </si>
  <si>
    <t>Oil Drilling Monitoring Sensors (MWD / LWD)</t>
  </si>
  <si>
    <t>Professional Video</t>
  </si>
  <si>
    <t>Parachutes</t>
  </si>
  <si>
    <t>Safe Locks</t>
  </si>
  <si>
    <t>Probes</t>
  </si>
  <si>
    <t>RFID</t>
  </si>
  <si>
    <t>Heat Cost Allocators</t>
  </si>
  <si>
    <t>Tank Monitoring</t>
  </si>
  <si>
    <t>Smart Parking</t>
  </si>
  <si>
    <t>Respiration &amp; Ventilation</t>
  </si>
  <si>
    <t>Laser</t>
  </si>
  <si>
    <t>Wheelchairs</t>
  </si>
  <si>
    <t>Pipeline Inspection</t>
  </si>
  <si>
    <t>Safety Jackets</t>
  </si>
  <si>
    <t>Sensors / Detectors</t>
  </si>
  <si>
    <t>Rovers</t>
  </si>
  <si>
    <t>Road Sensors</t>
  </si>
  <si>
    <t>Meters' Life Analysis Service</t>
  </si>
  <si>
    <t>Smart Transportation</t>
  </si>
  <si>
    <t>Surgery Tools</t>
  </si>
  <si>
    <t>Military Robots &amp; Remotely Operated Vehicles</t>
  </si>
  <si>
    <t>Well Completion Tool</t>
  </si>
  <si>
    <t>Safety Pyrotechnics Devices</t>
  </si>
  <si>
    <t>Smoke Detectors</t>
  </si>
  <si>
    <t>Satellites</t>
  </si>
  <si>
    <t>Water Meters</t>
  </si>
  <si>
    <t>Night Vision Googles</t>
  </si>
  <si>
    <t>Shuttles</t>
  </si>
  <si>
    <t>Police Equipment</t>
  </si>
  <si>
    <t>Radiocommunications</t>
  </si>
  <si>
    <t>Simulators</t>
  </si>
  <si>
    <t>UPS Backup</t>
  </si>
  <si>
    <t>Application</t>
  </si>
  <si>
    <t>AQ</t>
  </si>
  <si>
    <t/>
  </si>
  <si>
    <t>Company Name</t>
  </si>
  <si>
    <t>Afghanistan</t>
  </si>
  <si>
    <t>Akrotiri</t>
  </si>
  <si>
    <t>Albania</t>
  </si>
  <si>
    <t>Algeria</t>
  </si>
  <si>
    <t>American Samoa</t>
  </si>
  <si>
    <t>Andorra</t>
  </si>
  <si>
    <t>Angola</t>
  </si>
  <si>
    <t>Anguilla</t>
  </si>
  <si>
    <t>Antarctica</t>
  </si>
  <si>
    <t>Antigua and Barbuda</t>
  </si>
  <si>
    <t>Argentina</t>
  </si>
  <si>
    <t>Armenia</t>
  </si>
  <si>
    <t>Aruba</t>
  </si>
  <si>
    <t>Ashmore and Cartier Islands</t>
  </si>
  <si>
    <t>Australia</t>
  </si>
  <si>
    <t>Austria</t>
  </si>
  <si>
    <t>Azerbaijan</t>
  </si>
  <si>
    <t>Bahamas, The</t>
  </si>
  <si>
    <t>Bahrain</t>
  </si>
  <si>
    <t>Bangladesh</t>
  </si>
  <si>
    <t>Barbados</t>
  </si>
  <si>
    <t>Bassas da India</t>
  </si>
  <si>
    <t>Belarus</t>
  </si>
  <si>
    <t>Belgium</t>
  </si>
  <si>
    <t>Belize</t>
  </si>
  <si>
    <t>Benin</t>
  </si>
  <si>
    <t>Bermuda</t>
  </si>
  <si>
    <t>Bhutan</t>
  </si>
  <si>
    <t>Bolivia</t>
  </si>
  <si>
    <t>Bosnia and Herzegovina</t>
  </si>
  <si>
    <t>Botswana</t>
  </si>
  <si>
    <t>Bouvet Island</t>
  </si>
  <si>
    <t>Brazil</t>
  </si>
  <si>
    <t>British Indian Ocean Territory</t>
  </si>
  <si>
    <t>British Virgin Islands</t>
  </si>
  <si>
    <t>Brunei</t>
  </si>
  <si>
    <t>Bulgaria</t>
  </si>
  <si>
    <t>Burkina Faso</t>
  </si>
  <si>
    <t>Burundi</t>
  </si>
  <si>
    <t>Cambodia</t>
  </si>
  <si>
    <t>Cameroon</t>
  </si>
  <si>
    <t>Canada</t>
  </si>
  <si>
    <t>Cape Verde</t>
  </si>
  <si>
    <t>Cayman Islands</t>
  </si>
  <si>
    <t>Central African Republic</t>
  </si>
  <si>
    <t>Chad</t>
  </si>
  <si>
    <t>Chile</t>
  </si>
  <si>
    <t>China</t>
  </si>
  <si>
    <t>Christmas Island</t>
  </si>
  <si>
    <t>Clipperton Island</t>
  </si>
  <si>
    <t>Cocos (Keeling) Islands</t>
  </si>
  <si>
    <t>Colombia</t>
  </si>
  <si>
    <t>Comoros</t>
  </si>
  <si>
    <t>Congo, Democratic Republic of the</t>
  </si>
  <si>
    <t>Congo, Republic of the</t>
  </si>
  <si>
    <t>Cook Islands</t>
  </si>
  <si>
    <t>Coral Sea Islands</t>
  </si>
  <si>
    <t>Costa Rica</t>
  </si>
  <si>
    <t>Cote d'Ivoire</t>
  </si>
  <si>
    <t>Croatia</t>
  </si>
  <si>
    <t>Cuba</t>
  </si>
  <si>
    <t>Cyprus</t>
  </si>
  <si>
    <t>Czech Republic</t>
  </si>
  <si>
    <t>Denmark</t>
  </si>
  <si>
    <t>Dhekelia</t>
  </si>
  <si>
    <t>Djibouti</t>
  </si>
  <si>
    <t>Dominica</t>
  </si>
  <si>
    <t>Dominican Republic</t>
  </si>
  <si>
    <t>Ecuador</t>
  </si>
  <si>
    <t>Egypt</t>
  </si>
  <si>
    <t>El Salvador</t>
  </si>
  <si>
    <t>Equatorial Guinea</t>
  </si>
  <si>
    <t>Eritrea</t>
  </si>
  <si>
    <t>Estonia</t>
  </si>
  <si>
    <t>Ethiopia</t>
  </si>
  <si>
    <t>Europa Island</t>
  </si>
  <si>
    <t>Falkland Islands (Islas Malvinas)</t>
  </si>
  <si>
    <t>Faroe Islands</t>
  </si>
  <si>
    <t>Fiji</t>
  </si>
  <si>
    <t>Finland</t>
  </si>
  <si>
    <t>France</t>
  </si>
  <si>
    <t>French Guiana</t>
  </si>
  <si>
    <t>French Polynesia</t>
  </si>
  <si>
    <t>French Southern and Antarctic Lands</t>
  </si>
  <si>
    <t>Gabon</t>
  </si>
  <si>
    <t>Gambia, The</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</si>
  <si>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</si>
  <si>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</si>
  <si>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</si>
  <si>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</si>
  <si>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</si>
  <si>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</si>
  <si>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</si>
  <si>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</si>
  <si>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</si>
  <si>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</si>
  <si>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</si>
  <si>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</si>
  <si>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</si>
  <si>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</si>
  <si>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</si>
  <si>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</si>
  <si>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</si>
  <si>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</si>
  <si>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</si>
  <si>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</si>
  <si>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</si>
  <si>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</si>
  <si>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</si>
  <si>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</si>
  <si>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Iran</t>
  </si>
  <si>
    <t>Iraq</t>
  </si>
  <si>
    <t>Ireland</t>
  </si>
  <si>
    <t>Isle of Man</t>
  </si>
  <si>
    <t>Israel</t>
  </si>
  <si>
    <t>Italy</t>
  </si>
  <si>
    <t>Jamaica</t>
  </si>
  <si>
    <t>Jan Mayen</t>
  </si>
  <si>
    <t>Japan</t>
  </si>
  <si>
    <t>Jersey</t>
  </si>
  <si>
    <t>Jordan</t>
  </si>
  <si>
    <t>Juan de Nova Island</t>
  </si>
  <si>
    <t>Kazakhstan</t>
  </si>
  <si>
    <t>Kenya</t>
  </si>
  <si>
    <t>Kiribati</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</si>
  <si>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</si>
  <si>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</si>
  <si>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</si>
  <si>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</si>
  <si>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</si>
  <si>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</si>
  <si>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</si>
  <si>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</si>
  <si>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</si>
  <si>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</si>
  <si>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</si>
  <si>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</si>
  <si>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</si>
  <si>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</si>
  <si>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</si>
  <si>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</si>
  <si>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</si>
  <si>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</si>
  <si>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</si>
  <si>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</si>
  <si>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</si>
  <si>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</si>
  <si>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</si>
  <si>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</si>
  <si>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</si>
  <si>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</si>
  <si>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</si>
  <si>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</si>
  <si>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</si>
  <si>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</si>
  <si>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</si>
  <si>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</si>
  <si>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</si>
  <si>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</si>
  <si>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</si>
  <si>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</si>
  <si>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</si>
  <si>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</si>
  <si>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</si>
  <si>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</si>
  <si>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</si>
  <si>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</si>
  <si>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</si>
  <si>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</si>
  <si>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</si>
  <si>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</si>
  <si>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</si>
  <si>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 Korea</t>
  </si>
  <si>
    <t>Northern Mariana Islands</t>
  </si>
  <si>
    <t>Norway</t>
  </si>
  <si>
    <t>Oman</t>
  </si>
  <si>
    <t>Pakistan</t>
  </si>
  <si>
    <t>Palau</t>
  </si>
  <si>
    <t>Palestine</t>
  </si>
  <si>
    <t>Panama</t>
  </si>
  <si>
    <t>Papua New Guinea</t>
  </si>
  <si>
    <t>Paracel Islands</t>
  </si>
  <si>
    <t>Paraguay</t>
  </si>
  <si>
    <t>Peru</t>
  </si>
  <si>
    <t>Philippines</t>
  </si>
  <si>
    <t>Pitcairn Islands</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</si>
  <si>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</si>
  <si>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</si>
  <si>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</si>
  <si>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</si>
  <si>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</si>
  <si>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</si>
  <si>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</si>
  <si>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</si>
  <si>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</si>
  <si>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</si>
  <si>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</si>
  <si>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</si>
  <si>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</si>
  <si>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</si>
  <si>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</si>
  <si>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</si>
  <si>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</si>
  <si>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</si>
  <si>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 and Montenegro</t>
  </si>
  <si>
    <t>Seychelles</t>
  </si>
  <si>
    <t>Sierra Leone</t>
  </si>
  <si>
    <t>Singapore</t>
  </si>
  <si>
    <t>Slovakia</t>
  </si>
  <si>
    <t>Slovenia</t>
  </si>
  <si>
    <t>Solomon Islands</t>
  </si>
  <si>
    <t>Somalia</t>
  </si>
  <si>
    <t>South Africa</t>
  </si>
  <si>
    <t>South Georgia and the South Sandwich Islands</t>
  </si>
  <si>
    <t>South Korea</t>
  </si>
  <si>
    <t>Spain</t>
  </si>
  <si>
    <t>Spratly Islands</t>
  </si>
  <si>
    <t>Sri Lanka</t>
  </si>
  <si>
    <t>Sudan</t>
  </si>
  <si>
    <t>Suriname</t>
  </si>
  <si>
    <t>Svalbard</t>
  </si>
  <si>
    <t>Swaziland</t>
  </si>
  <si>
    <t>Sweden</t>
  </si>
  <si>
    <t>Switzerland</t>
  </si>
  <si>
    <t>Syria</t>
  </si>
  <si>
    <t>Taiwan</t>
  </si>
  <si>
    <t>Tajikistan</t>
  </si>
  <si>
    <t>Tanzania</t>
  </si>
  <si>
    <t>Thailand</t>
  </si>
  <si>
    <t>Timor-Leste</t>
  </si>
  <si>
    <t>Togo</t>
  </si>
  <si>
    <t>Tokelau</t>
  </si>
  <si>
    <t>Tonga</t>
  </si>
  <si>
    <t>Trinidad and Tobago</t>
  </si>
  <si>
    <t>Tromelin Island</t>
  </si>
  <si>
    <t>Tunisia</t>
  </si>
  <si>
    <t>Turkey</t>
  </si>
  <si>
    <t>Turkmenistan</t>
  </si>
  <si>
    <t>Turks and Caicos Islands</t>
  </si>
  <si>
    <t>Tuvalu</t>
  </si>
  <si>
    <t>Uganda</t>
  </si>
  <si>
    <t>Ukraine</t>
  </si>
  <si>
    <t>United Arab Emirates</t>
  </si>
  <si>
    <t>United Kingdom</t>
  </si>
  <si>
    <t>United States of America</t>
  </si>
  <si>
    <t>Uruguay</t>
  </si>
  <si>
    <t>Uzbekistan</t>
  </si>
  <si>
    <t>Vanuatu</t>
  </si>
  <si>
    <t>Vatican City</t>
  </si>
  <si>
    <t>Venezuela</t>
  </si>
  <si>
    <t>Vietnam</t>
  </si>
  <si>
    <t>Virgin Islands</t>
  </si>
  <si>
    <t>Wake Island</t>
  </si>
  <si>
    <t>Wallis and Futuna</t>
  </si>
  <si>
    <t>West Bank</t>
  </si>
  <si>
    <t>Western Sahara</t>
  </si>
  <si>
    <t>Yemen</t>
  </si>
  <si>
    <t>Zambia</t>
  </si>
  <si>
    <t>Zimbabwe</t>
  </si>
  <si>
    <t>Not Confidential</t>
  </si>
  <si>
    <t>NDA to be signed</t>
  </si>
  <si>
    <t>NDA already signed</t>
  </si>
  <si>
    <t>ITAR</t>
  </si>
  <si>
    <t>Quantity</t>
  </si>
  <si>
    <t>First year</t>
  </si>
  <si>
    <t>Ramp Up</t>
  </si>
  <si>
    <t>Prototypes</t>
  </si>
  <si>
    <t>Australian Dollar</t>
  </si>
  <si>
    <t>Brazil Real</t>
  </si>
  <si>
    <t>Canadian Dollar</t>
  </si>
  <si>
    <t>Czech Republic Koruna</t>
  </si>
  <si>
    <t>Denmark Krone</t>
  </si>
  <si>
    <t>Euro</t>
  </si>
  <si>
    <t>Franc Suisse</t>
  </si>
  <si>
    <t>Hong Kong Dollar</t>
  </si>
  <si>
    <t>India Rupee</t>
  </si>
  <si>
    <t>Israel Shekel</t>
  </si>
  <si>
    <t>Japan Yen</t>
  </si>
  <si>
    <t>Norway Krone</t>
  </si>
  <si>
    <t>Poland Zloty</t>
  </si>
  <si>
    <t>Pound Sterling</t>
  </si>
  <si>
    <t>Rand</t>
  </si>
  <si>
    <t>Singapore Dollar</t>
  </si>
  <si>
    <t>Sweden Krona</t>
  </si>
  <si>
    <t>US Dollar</t>
  </si>
  <si>
    <t>Chinese Yuan</t>
  </si>
  <si>
    <t>Russian Ruble</t>
  </si>
  <si>
    <t xml:space="preserve">  </t>
  </si>
  <si>
    <t xml:space="preserve">   Lithium Battery Application Questionnaire</t>
  </si>
  <si>
    <t>Project Name / Reference</t>
  </si>
  <si>
    <t>Application:</t>
  </si>
  <si>
    <t xml:space="preserve">Date: </t>
  </si>
  <si>
    <t>Confidentiality:</t>
  </si>
  <si>
    <t>Given Name</t>
  </si>
  <si>
    <t>Family Name</t>
  </si>
  <si>
    <t>State / Province</t>
  </si>
  <si>
    <t>Tadiran Representative</t>
  </si>
  <si>
    <t>V</t>
  </si>
  <si>
    <t>Minimum (cut-off)</t>
  </si>
  <si>
    <t xml:space="preserve">Battery type </t>
  </si>
  <si>
    <t>Type of load:</t>
  </si>
  <si>
    <t>Pulse #10</t>
  </si>
  <si>
    <t xml:space="preserve">Pulse #9  </t>
  </si>
  <si>
    <t xml:space="preserve">Pulse #8  </t>
  </si>
  <si>
    <t xml:space="preserve">Pulse #7  </t>
  </si>
  <si>
    <t xml:space="preserve">Pulse #6  </t>
  </si>
  <si>
    <t xml:space="preserve">Pulse #5  </t>
  </si>
  <si>
    <t xml:space="preserve">Pulse #4  </t>
  </si>
  <si>
    <t xml:space="preserve">Pulse #3  </t>
  </si>
  <si>
    <t xml:space="preserve">Pulse #2  </t>
  </si>
  <si>
    <t xml:space="preserve">Pulse #1  </t>
  </si>
  <si>
    <t>Function</t>
  </si>
  <si>
    <t>Comment</t>
  </si>
  <si>
    <t>Average battery discharge rate</t>
  </si>
  <si>
    <r>
      <t>Peak consumption description</t>
    </r>
    <r>
      <rPr>
        <b/>
        <sz val="12"/>
        <color rgb="FFFF0000"/>
        <rFont val="Aptos"/>
        <family val="2"/>
      </rPr>
      <t>*</t>
    </r>
  </si>
  <si>
    <t>Seconds</t>
  </si>
  <si>
    <t>Power</t>
  </si>
  <si>
    <t>Current</t>
  </si>
  <si>
    <t>Duration sec</t>
  </si>
  <si>
    <t>Load mA/mW</t>
  </si>
  <si>
    <t>Frequency, sec</t>
  </si>
  <si>
    <t>Average, µ</t>
  </si>
  <si>
    <t>Total consumption during storage</t>
  </si>
  <si>
    <t>Total net required capacity</t>
  </si>
  <si>
    <t>Unit</t>
  </si>
  <si>
    <t>Ah</t>
  </si>
  <si>
    <t>Wh</t>
  </si>
  <si>
    <t>Replaceable Battery</t>
  </si>
  <si>
    <t>Non-Replaceable Battery</t>
  </si>
  <si>
    <t>Mode:</t>
  </si>
  <si>
    <t>Type of use:</t>
  </si>
  <si>
    <t>Battery capacity expected by the customer</t>
  </si>
  <si>
    <t>Electronics Operating Voltage Range:</t>
  </si>
  <si>
    <t>Temperature conditions</t>
  </si>
  <si>
    <t>From</t>
  </si>
  <si>
    <t>till</t>
  </si>
  <si>
    <t>Year:</t>
  </si>
  <si>
    <t>Delivery</t>
  </si>
  <si>
    <t>Applicable standards and certifications</t>
  </si>
  <si>
    <t>Storage before operation</t>
  </si>
  <si>
    <t>Storage outside device</t>
  </si>
  <si>
    <t>°C</t>
  </si>
  <si>
    <t>%</t>
  </si>
  <si>
    <t>Operating Temperature (ON)</t>
  </si>
  <si>
    <t>Typical temperature distribution in operation (percentage of time spent)</t>
  </si>
  <si>
    <t>Background</t>
  </si>
  <si>
    <t>Pulse 1</t>
  </si>
  <si>
    <t>Pulse 2</t>
  </si>
  <si>
    <t>Interval (Frequency)</t>
  </si>
  <si>
    <t xml:space="preserve">Duration </t>
  </si>
  <si>
    <t xml:space="preserve">        Interval Pulse 1</t>
  </si>
  <si>
    <t xml:space="preserve">                   Interval Pulse 2</t>
  </si>
  <si>
    <t>Battery Connection / Finishing requirements</t>
  </si>
  <si>
    <t>Cell Tabbing</t>
  </si>
  <si>
    <t xml:space="preserve">Type / Reference </t>
  </si>
  <si>
    <t xml:space="preserve">Connector </t>
  </si>
  <si>
    <t>JST</t>
  </si>
  <si>
    <t>Molex</t>
  </si>
  <si>
    <t>S</t>
  </si>
  <si>
    <t>P</t>
  </si>
  <si>
    <t>T</t>
  </si>
  <si>
    <t>TP</t>
  </si>
  <si>
    <t>PT</t>
  </si>
  <si>
    <t>PT2</t>
  </si>
  <si>
    <t>*If current is not constant during pulse, please specify information about max current and its duration. Please detail if pulses can overlap of go one after another. In case of a complicated profile, please attach a waveform or provide additional information in section 6.</t>
  </si>
  <si>
    <t>dm</t>
  </si>
  <si>
    <t xml:space="preserve">m </t>
  </si>
  <si>
    <t>inch</t>
  </si>
  <si>
    <t>kpcs</t>
  </si>
  <si>
    <t>Autonomy time</t>
  </si>
  <si>
    <t>Backup power source</t>
  </si>
  <si>
    <t>All units can be modified using dropdown picklists</t>
  </si>
  <si>
    <t xml:space="preserve">Expected Battery Operating Life: </t>
  </si>
  <si>
    <r>
      <t>Storage</t>
    </r>
    <r>
      <rPr>
        <b/>
        <sz val="12"/>
        <color theme="1"/>
        <rFont val="Aptos"/>
        <family val="2"/>
      </rPr>
      <t xml:space="preserve"> inside</t>
    </r>
    <r>
      <rPr>
        <sz val="12"/>
        <color theme="1"/>
        <rFont val="Aptos"/>
        <family val="2"/>
      </rPr>
      <t xml:space="preserve"> device (OFF)</t>
    </r>
  </si>
  <si>
    <r>
      <t xml:space="preserve">Storage </t>
    </r>
    <r>
      <rPr>
        <b/>
        <sz val="12"/>
        <color theme="1"/>
        <rFont val="Aptos"/>
        <family val="2"/>
      </rPr>
      <t>outside</t>
    </r>
    <r>
      <rPr>
        <sz val="12"/>
        <color theme="1"/>
        <rFont val="Aptos"/>
        <family val="2"/>
      </rPr>
      <t xml:space="preserve"> device</t>
    </r>
  </si>
  <si>
    <t>yes</t>
  </si>
  <si>
    <t>no</t>
  </si>
  <si>
    <t>Total project quantity</t>
  </si>
  <si>
    <t>quarter</t>
  </si>
  <si>
    <t xml:space="preserve">Type / Chemistry </t>
  </si>
  <si>
    <t>Operating life, cell "B38"</t>
  </si>
  <si>
    <t>Storage inside device (device OFF), cell "O35"</t>
  </si>
  <si>
    <t>Consumption in storage mode inside device</t>
  </si>
  <si>
    <t>Storage inside device (device OFF)</t>
  </si>
  <si>
    <t>Battery charge</t>
  </si>
  <si>
    <t>Battery / device replacement</t>
  </si>
  <si>
    <t>rechargeable battery</t>
  </si>
  <si>
    <t>cell "B63"</t>
  </si>
  <si>
    <t>Consumption in storage mode</t>
  </si>
  <si>
    <t>inside device, cell "O36"</t>
  </si>
  <si>
    <t>Battery's life description example</t>
  </si>
  <si>
    <t xml:space="preserve">Storage outside device, 
cell "E35" </t>
  </si>
  <si>
    <t xml:space="preserve"> Beginning of Life</t>
  </si>
  <si>
    <t xml:space="preserve">End of Life </t>
  </si>
  <si>
    <t xml:space="preserve"> Device is ON</t>
  </si>
  <si>
    <t xml:space="preserve"> Battery installation</t>
  </si>
  <si>
    <t xml:space="preserve"> Battery delivery</t>
  </si>
  <si>
    <t xml:space="preserve"> Primary Battery</t>
  </si>
  <si>
    <t>at battery level (inside battery compartment)</t>
  </si>
  <si>
    <r>
      <t xml:space="preserve">Hot </t>
    </r>
    <r>
      <rPr>
        <sz val="12"/>
        <color rgb="FFC00000"/>
        <rFont val="Aptos"/>
        <family val="2"/>
      </rPr>
      <t>conditions</t>
    </r>
  </si>
  <si>
    <r>
      <rPr>
        <b/>
        <sz val="12"/>
        <color theme="9" tint="-0.499984740745262"/>
        <rFont val="Aptos"/>
        <family val="2"/>
      </rPr>
      <t>Average</t>
    </r>
    <r>
      <rPr>
        <sz val="12"/>
        <color theme="1"/>
        <rFont val="Aptos"/>
        <family val="2"/>
      </rPr>
      <t xml:space="preserve"> cond.</t>
    </r>
  </si>
  <si>
    <t>Battery must survive hot conditions</t>
  </si>
  <si>
    <t>LAT.001</t>
  </si>
  <si>
    <t>g</t>
  </si>
  <si>
    <t>kg</t>
  </si>
  <si>
    <t>Battery type expected by the customer</t>
  </si>
  <si>
    <t>Soldered on PCB</t>
  </si>
  <si>
    <t>ZIP/Postal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</si>
</sst>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2"/>
      <color theme="1"/>
      <name val="Calibri"/>
      <family val="2"/>
      <charset val="177"/>
      <scheme val="minor"/>
    </font>
    <font>
      <sz val="11"/>
      <color theme="1"/>
      <name val="Calibri"/>
      <family val="2"/>
      <scheme val="minor"/>
    </font>
    <font>
      <u/>
      <sz val="12"/>
      <color theme="10"/>
      <name val="Calibri"/>
      <family val="2"/>
      <charset val="177"/>
      <scheme val="minor"/>
    </font>
    <font>
      <sz val="8"/>
      <name val="Calibri"/>
      <family val="2"/>
      <charset val="177"/>
      <scheme val="minor"/>
    </font>
    <font>
      <b/>
      <sz val="22"/>
      <color theme="0"/>
      <name val="Calibri"/>
      <family val="2"/>
      <scheme val="minor"/>
    </font>
    <font>
      <b/>
      <sz val="22"/>
      <color rgb="FF000066"/>
      <name val="Aptos"/>
      <family val="2"/>
    </font>
    <font>
      <b/>
      <sz val="12"/>
      <color theme="1"/>
      <name val="Aptos"/>
      <family val="2"/>
    </font>
    <font>
      <sz val="12"/>
      <color theme="1"/>
      <name val="Aptos"/>
      <family val="2"/>
    </font>
    <font>
      <u/>
      <sz val="12"/>
      <color theme="8" tint="-0.499984740745262"/>
      <name val="Aptos"/>
      <family val="2"/>
    </font>
    <font>
      <b/>
      <sz val="24"/>
      <color rgb="FF000066"/>
      <name val="Aptos"/>
      <family val="2"/>
    </font>
    <font>
      <b/>
      <sz val="14"/>
      <color theme="1"/>
      <name val="Aptos"/>
      <family val="2"/>
    </font>
    <font>
      <b/>
      <sz val="16"/>
      <color rgb="FF002060"/>
      <name val="Aptos"/>
      <family val="2"/>
    </font>
    <font>
      <b/>
      <sz val="24"/>
      <color rgb="FF002060"/>
      <name val="Aptos"/>
      <family val="2"/>
    </font>
    <font>
      <b/>
      <sz val="11"/>
      <color rgb="FFFF0000"/>
      <name val="Aptos"/>
      <family val="2"/>
    </font>
    <font>
      <b/>
      <sz val="12"/>
      <color rgb="FFFF0000"/>
      <name val="Aptos"/>
      <family val="2"/>
    </font>
    <font>
      <sz val="12"/>
      <color rgb="FFFF0000"/>
      <name val="Calibri"/>
      <family val="2"/>
      <charset val="177"/>
      <scheme val="minor"/>
    </font>
    <font>
      <b/>
      <sz val="12"/>
      <color rgb="FFFF0000"/>
      <name val="Calibri"/>
      <family val="2"/>
      <scheme val="minor"/>
    </font>
    <font>
      <sz val="12"/>
      <color theme="1"/>
      <name val="Calibri"/>
      <family val="2"/>
      <charset val="177"/>
      <scheme val="minor"/>
    </font>
    <font>
      <sz val="12"/>
      <color theme="0"/>
      <name val="Calibri"/>
      <family val="2"/>
      <charset val="177"/>
      <scheme val="minor"/>
    </font>
    <font>
      <sz val="12"/>
      <color theme="0"/>
      <name val="Arial"/>
      <family val="2"/>
    </font>
    <font>
      <b/>
      <sz val="12"/>
      <color theme="9" tint="-0.499984740745262"/>
      <name val="Aptos"/>
      <family val="2"/>
    </font>
    <font>
      <sz val="14"/>
      <color theme="1"/>
      <name val="Calibri"/>
      <family val="2"/>
      <charset val="177"/>
      <scheme val="minor"/>
    </font>
    <font>
      <sz val="9"/>
      <name val="Aptos"/>
      <family val="2"/>
    </font>
    <font>
      <sz val="9"/>
      <color theme="1"/>
      <name val="Aptos"/>
      <family val="2"/>
    </font>
    <font>
      <b/>
      <sz val="14"/>
      <color theme="0"/>
      <name val="Aptos"/>
      <family val="2"/>
    </font>
    <font>
      <sz val="12"/>
      <color rgb="FFC00000"/>
      <name val="Aptos"/>
      <family val="2"/>
    </font>
    <font>
      <b/>
      <sz val="12"/>
      <color rgb="FFC00000"/>
      <name val="Aptos"/>
      <family val="2"/>
    </font>
    <font>
      <b/>
      <sz val="18"/>
      <color theme="1"/>
      <name val="Aptos"/>
      <family val="2"/>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theme="0"/>
        <bgColor indexed="64"/>
      </patternFill>
    </fill>
    <fill>
      <patternFill patternType="solid">
        <fgColor rgb="FF000066"/>
        <bgColor indexed="64"/>
      </patternFill>
    </fill>
  </fills>
  <borders count="9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ck">
        <color rgb="FF0070C0"/>
      </right>
      <top style="thin">
        <color theme="0"/>
      </top>
      <bottom style="thin">
        <color theme="0"/>
      </bottom>
      <diagonal/>
    </border>
    <border>
      <left style="thick">
        <color rgb="FF0070C0"/>
      </left>
      <right style="thick">
        <color rgb="FF0070C0"/>
      </right>
      <top style="thick">
        <color rgb="FF0070C0"/>
      </top>
      <bottom style="thin">
        <color theme="0"/>
      </bottom>
      <diagonal/>
    </border>
    <border>
      <left style="thick">
        <color rgb="FF0070C0"/>
      </left>
      <right style="thick">
        <color rgb="FF0070C0"/>
      </right>
      <top style="thin">
        <color theme="0"/>
      </top>
      <bottom style="thick">
        <color rgb="FF0070C0"/>
      </bottom>
      <diagonal/>
    </border>
    <border>
      <left style="thin">
        <color theme="0"/>
      </left>
      <right style="thin">
        <color theme="0"/>
      </right>
      <top style="thin">
        <color theme="0"/>
      </top>
      <bottom style="thick">
        <color rgb="FF0070C0"/>
      </bottom>
      <diagonal/>
    </border>
    <border>
      <left style="thick">
        <color rgb="FF0070C0"/>
      </left>
      <right style="thick">
        <color rgb="FF0070C0"/>
      </right>
      <top style="thin">
        <color theme="0"/>
      </top>
      <bottom style="thin">
        <color theme="0"/>
      </bottom>
      <diagonal/>
    </border>
    <border>
      <left/>
      <right style="thick">
        <color rgb="FF0070C0"/>
      </right>
      <top style="thin">
        <color theme="0"/>
      </top>
      <bottom style="thin">
        <color theme="0"/>
      </bottom>
      <diagonal/>
    </border>
    <border>
      <left style="thin">
        <color theme="0"/>
      </left>
      <right style="thick">
        <color rgb="FF0070C0"/>
      </right>
      <top style="thin">
        <color theme="0"/>
      </top>
      <bottom style="thick">
        <color rgb="FF0070C0"/>
      </bottom>
      <diagonal/>
    </border>
    <border>
      <left style="thin">
        <color theme="0"/>
      </left>
      <right/>
      <top style="thin">
        <color theme="0"/>
      </top>
      <bottom style="thin">
        <color theme="0"/>
      </bottom>
      <diagonal/>
    </border>
    <border>
      <left style="thin">
        <color theme="0"/>
      </left>
      <right style="thin">
        <color theme="0"/>
      </right>
      <top style="thin">
        <color theme="0"/>
      </top>
      <bottom style="mediumDashed">
        <color rgb="FF0070C0"/>
      </bottom>
      <diagonal/>
    </border>
    <border>
      <left/>
      <right style="mediumDashed">
        <color rgb="FF0070C0"/>
      </right>
      <top/>
      <bottom/>
      <diagonal/>
    </border>
    <border>
      <left style="thick">
        <color rgb="FF0070C0"/>
      </left>
      <right/>
      <top/>
      <bottom/>
      <diagonal/>
    </border>
    <border>
      <left/>
      <right/>
      <top style="thick">
        <color rgb="FF0070C0"/>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ck">
        <color rgb="FF0070C0"/>
      </right>
      <top style="thin">
        <color theme="0"/>
      </top>
      <bottom/>
      <diagonal/>
    </border>
    <border>
      <left/>
      <right style="thin">
        <color theme="0"/>
      </right>
      <top/>
      <bottom/>
      <diagonal/>
    </border>
    <border>
      <left/>
      <right/>
      <top/>
      <bottom style="thin">
        <color theme="0"/>
      </bottom>
      <diagonal/>
    </border>
    <border>
      <left style="thick">
        <color theme="0"/>
      </left>
      <right style="thick">
        <color theme="0"/>
      </right>
      <top style="thick">
        <color theme="0"/>
      </top>
      <bottom style="thick">
        <color theme="0"/>
      </bottom>
      <diagonal/>
    </border>
    <border>
      <left style="thin">
        <color theme="0"/>
      </left>
      <right style="mediumDashed">
        <color rgb="FF0070C0"/>
      </right>
      <top style="thin">
        <color theme="0"/>
      </top>
      <bottom style="thin">
        <color theme="0"/>
      </bottom>
      <diagonal/>
    </border>
    <border>
      <left style="thick">
        <color theme="0"/>
      </left>
      <right style="thick">
        <color theme="0"/>
      </right>
      <top style="thick">
        <color theme="0"/>
      </top>
      <bottom/>
      <diagonal/>
    </border>
    <border>
      <left style="mediumDashed">
        <color rgb="FF0070C0"/>
      </left>
      <right style="thin">
        <color theme="0"/>
      </right>
      <top style="thin">
        <color theme="0"/>
      </top>
      <bottom style="thin">
        <color theme="0"/>
      </bottom>
      <diagonal/>
    </border>
    <border>
      <left/>
      <right style="mediumDashed">
        <color rgb="FF0070C0"/>
      </right>
      <top style="thin">
        <color theme="0"/>
      </top>
      <bottom style="thin">
        <color theme="0"/>
      </bottom>
      <diagonal/>
    </border>
    <border>
      <left style="thick">
        <color rgb="FF0070C0"/>
      </left>
      <right style="thin">
        <color theme="0"/>
      </right>
      <top style="thin">
        <color theme="0"/>
      </top>
      <bottom style="thin">
        <color theme="0"/>
      </bottom>
      <diagonal/>
    </border>
    <border>
      <left style="mediumDashed">
        <color rgb="FF0070C0"/>
      </left>
      <right style="thin">
        <color theme="0"/>
      </right>
      <top/>
      <bottom style="thin">
        <color theme="0"/>
      </bottom>
      <diagonal/>
    </border>
    <border>
      <left style="thin">
        <color theme="0"/>
      </left>
      <right style="mediumDashed">
        <color rgb="FF0070C0"/>
      </right>
      <top/>
      <bottom style="thin">
        <color theme="0"/>
      </bottom>
      <diagonal/>
    </border>
    <border>
      <left style="thin">
        <color theme="0"/>
      </left>
      <right style="thick">
        <color rgb="FF0070C0"/>
      </right>
      <top/>
      <bottom style="thin">
        <color theme="0"/>
      </bottom>
      <diagonal/>
    </border>
    <border>
      <left/>
      <right style="thin">
        <color theme="0"/>
      </right>
      <top style="thin">
        <color theme="0"/>
      </top>
      <bottom style="thick">
        <color rgb="FF0070C0"/>
      </bottom>
      <diagonal/>
    </border>
    <border>
      <left style="thick">
        <color rgb="FF0070C0"/>
      </left>
      <right style="thin">
        <color theme="0"/>
      </right>
      <top/>
      <bottom style="thin">
        <color theme="0"/>
      </bottom>
      <diagonal/>
    </border>
    <border>
      <left style="thin">
        <color theme="0"/>
      </left>
      <right style="thin">
        <color theme="0"/>
      </right>
      <top style="thick">
        <color rgb="FF0070C0"/>
      </top>
      <bottom style="thin">
        <color theme="0"/>
      </bottom>
      <diagonal/>
    </border>
    <border>
      <left style="thick">
        <color rgb="FF0070C0"/>
      </left>
      <right style="thin">
        <color theme="0"/>
      </right>
      <top style="thick">
        <color rgb="FF0070C0"/>
      </top>
      <bottom style="mediumDashed">
        <color rgb="FF0070C0"/>
      </bottom>
      <diagonal/>
    </border>
    <border>
      <left style="thin">
        <color theme="0"/>
      </left>
      <right style="thin">
        <color theme="0"/>
      </right>
      <top style="thick">
        <color rgb="FF0070C0"/>
      </top>
      <bottom style="mediumDashed">
        <color rgb="FF0070C0"/>
      </bottom>
      <diagonal/>
    </border>
    <border>
      <left style="mediumDashed">
        <color rgb="FF0070C0"/>
      </left>
      <right style="thin">
        <color theme="0"/>
      </right>
      <top style="thin">
        <color theme="0"/>
      </top>
      <bottom style="mediumDashed">
        <color rgb="FF0070C0"/>
      </bottom>
      <diagonal/>
    </border>
    <border>
      <left style="thin">
        <color theme="0"/>
      </left>
      <right style="mediumDashed">
        <color rgb="FF0070C0"/>
      </right>
      <top style="thin">
        <color theme="0"/>
      </top>
      <bottom style="mediumDashed">
        <color rgb="FF0070C0"/>
      </bottom>
      <diagonal/>
    </border>
    <border>
      <left style="thin">
        <color theme="0"/>
      </left>
      <right style="thick">
        <color rgb="FF0070C0"/>
      </right>
      <top style="thick">
        <color rgb="FF0070C0"/>
      </top>
      <bottom style="mediumDashed">
        <color rgb="FF0070C0"/>
      </bottom>
      <diagonal/>
    </border>
    <border>
      <left style="mediumDashed">
        <color rgb="FF0070C0"/>
      </left>
      <right style="mediumDashed">
        <color theme="0"/>
      </right>
      <top style="mediumDashed">
        <color rgb="FF0070C0"/>
      </top>
      <bottom style="thin">
        <color theme="0"/>
      </bottom>
      <diagonal/>
    </border>
    <border>
      <left style="mediumDashed">
        <color rgb="FF0070C0"/>
      </left>
      <right style="thin">
        <color theme="0"/>
      </right>
      <top style="thin">
        <color theme="0"/>
      </top>
      <bottom style="medium">
        <color theme="6"/>
      </bottom>
      <diagonal/>
    </border>
    <border>
      <left style="thin">
        <color theme="0"/>
      </left>
      <right style="thick">
        <color rgb="FF0070C0"/>
      </right>
      <top style="thin">
        <color theme="0"/>
      </top>
      <bottom style="medium">
        <color theme="6"/>
      </bottom>
      <diagonal/>
    </border>
    <border>
      <left/>
      <right style="mediumDashed">
        <color rgb="FF0070C0"/>
      </right>
      <top style="thin">
        <color theme="0"/>
      </top>
      <bottom style="medium">
        <color theme="6"/>
      </bottom>
      <diagonal/>
    </border>
    <border>
      <left style="thick">
        <color rgb="FF0070C0"/>
      </left>
      <right style="thin">
        <color theme="0"/>
      </right>
      <top style="thin">
        <color theme="0"/>
      </top>
      <bottom style="medium">
        <color theme="6"/>
      </bottom>
      <diagonal/>
    </border>
    <border>
      <left/>
      <right style="thin">
        <color theme="0"/>
      </right>
      <top style="thin">
        <color theme="0"/>
      </top>
      <bottom style="medium">
        <color theme="6"/>
      </bottom>
      <diagonal/>
    </border>
    <border>
      <left style="thin">
        <color theme="0"/>
      </left>
      <right/>
      <top style="thin">
        <color theme="0"/>
      </top>
      <bottom style="medium">
        <color theme="6"/>
      </bottom>
      <diagonal/>
    </border>
    <border>
      <left style="thin">
        <color theme="0"/>
      </left>
      <right style="mediumDashed">
        <color rgb="FF0070C0"/>
      </right>
      <top style="thin">
        <color theme="0"/>
      </top>
      <bottom style="medium">
        <color theme="6"/>
      </bottom>
      <diagonal/>
    </border>
    <border>
      <left/>
      <right/>
      <top style="medium">
        <color theme="6"/>
      </top>
      <bottom/>
      <diagonal/>
    </border>
    <border>
      <left style="thin">
        <color theme="0"/>
      </left>
      <right/>
      <top style="thick">
        <color rgb="FF0070C0"/>
      </top>
      <bottom/>
      <diagonal/>
    </border>
    <border>
      <left style="mediumDashed">
        <color rgb="FF0070C0"/>
      </left>
      <right/>
      <top style="thin">
        <color theme="0"/>
      </top>
      <bottom style="mediumDashed">
        <color rgb="FF0070C0"/>
      </bottom>
      <diagonal/>
    </border>
    <border>
      <left/>
      <right style="mediumDashed">
        <color rgb="FF0070C0"/>
      </right>
      <top style="thin">
        <color theme="0"/>
      </top>
      <bottom style="mediumDashed">
        <color rgb="FF0070C0"/>
      </bottom>
      <diagonal/>
    </border>
    <border>
      <left style="thin">
        <color theme="0"/>
      </left>
      <right/>
      <top style="thin">
        <color theme="0"/>
      </top>
      <bottom style="mediumDashed">
        <color theme="6"/>
      </bottom>
      <diagonal/>
    </border>
    <border>
      <left style="thin">
        <color theme="0"/>
      </left>
      <right style="thin">
        <color theme="0"/>
      </right>
      <top style="thin">
        <color theme="0"/>
      </top>
      <bottom style="mediumDashed">
        <color theme="6"/>
      </bottom>
      <diagonal/>
    </border>
    <border>
      <left/>
      <right style="thin">
        <color theme="0"/>
      </right>
      <top style="thin">
        <color theme="0"/>
      </top>
      <bottom style="mediumDashed">
        <color theme="6"/>
      </bottom>
      <diagonal/>
    </border>
  </borders>
  <cellStyleXfs count="4">
    <xf numFmtId="0" fontId="0" fillId="0" borderId="0"/>
    <xf numFmtId="0" fontId="2" fillId="0" borderId="0" applyNumberFormat="0" applyFill="0" applyBorder="0" applyAlignment="0" applyProtection="0"/>
    <xf numFmtId="0" fontId="1" fillId="0" borderId="0"/>
    <xf numFmtId="9" fontId="17" fillId="0" borderId="0" applyFont="0" applyFill="0" applyBorder="0" applyAlignment="0" applyProtection="0"/>
  </cellStyleXfs>
  <cellXfs count="223">
    <xf numFmtId="0" fontId="0" fillId="0" borderId="0" xfId="0"/>
    <xf numFmtId="0" fontId="0" fillId="0" borderId="0" xfId="0" applyAlignment="1">
      <alignment horizontal="left" vertical="top" wrapText="1"/>
    </xf>
    <xf numFmtId="0" fontId="0" fillId="0" borderId="6" xfId="0" applyBorder="1"/>
    <xf numFmtId="0" fontId="0" fillId="0" borderId="0" xfId="0" applyAlignment="1">
      <alignment vertical="top" wrapText="1"/>
    </xf>
    <xf numFmtId="0" fontId="0" fillId="6" borderId="0" xfId="0" applyFill="1"/>
    <xf numFmtId="0" fontId="7" fillId="0" borderId="0" xfId="0" applyFont="1"/>
    <xf numFmtId="0" fontId="7" fillId="0" borderId="0" xfId="0" applyFont="1" applyAlignment="1">
      <alignment horizontal="right"/>
    </xf>
    <xf numFmtId="0" fontId="7" fillId="0" borderId="0" xfId="0" applyFont="1" applyAlignment="1">
      <alignment horizontal="center"/>
    </xf>
    <xf numFmtId="0" fontId="7" fillId="2" borderId="1" xfId="0" applyFont="1" applyFill="1" applyBorder="1" applyProtection="1">
      <protection locked="0"/>
    </xf>
    <xf numFmtId="0" fontId="7" fillId="0" borderId="6" xfId="0" applyFont="1" applyBorder="1"/>
    <xf numFmtId="0" fontId="7" fillId="4" borderId="0" xfId="0" applyFont="1" applyFill="1" applyProtection="1">
      <protection locked="0"/>
    </xf>
    <xf numFmtId="0" fontId="7" fillId="2" borderId="13" xfId="0" applyFont="1" applyFill="1" applyBorder="1" applyProtection="1">
      <protection locked="0"/>
    </xf>
    <xf numFmtId="0" fontId="7" fillId="4" borderId="13" xfId="0" applyFont="1" applyFill="1" applyBorder="1" applyProtection="1">
      <protection locked="0"/>
    </xf>
    <xf numFmtId="0" fontId="7" fillId="0" borderId="0" xfId="0" applyFont="1" applyAlignment="1">
      <alignment horizontal="left"/>
    </xf>
    <xf numFmtId="0" fontId="6" fillId="0" borderId="0" xfId="0" applyFont="1"/>
    <xf numFmtId="0" fontId="7" fillId="4" borderId="1" xfId="0" applyFont="1" applyFill="1" applyBorder="1" applyProtection="1">
      <protection locked="0"/>
    </xf>
    <xf numFmtId="0" fontId="8" fillId="0" borderId="0" xfId="1" applyFont="1" applyAlignment="1" applyProtection="1">
      <alignment readingOrder="1"/>
    </xf>
    <xf numFmtId="0" fontId="8" fillId="0" borderId="0" xfId="1" applyFont="1" applyProtection="1"/>
    <xf numFmtId="0" fontId="5" fillId="0" borderId="0" xfId="0" applyFont="1" applyAlignment="1">
      <alignment vertical="center"/>
    </xf>
    <xf numFmtId="0" fontId="9" fillId="0" borderId="0" xfId="0" applyFont="1" applyAlignment="1">
      <alignment vertical="center"/>
    </xf>
    <xf numFmtId="0" fontId="11" fillId="0" borderId="6" xfId="0" applyFont="1" applyBorder="1"/>
    <xf numFmtId="0" fontId="13" fillId="0" borderId="0" xfId="0" applyFont="1" applyAlignment="1">
      <alignment horizontal="left" wrapText="1"/>
    </xf>
    <xf numFmtId="49" fontId="0" fillId="0" borderId="0" xfId="0" applyNumberFormat="1"/>
    <xf numFmtId="1" fontId="7" fillId="0" borderId="13" xfId="0" applyNumberFormat="1" applyFont="1" applyBorder="1" applyAlignment="1">
      <alignment horizontal="right"/>
    </xf>
    <xf numFmtId="164" fontId="7" fillId="0" borderId="13" xfId="0" applyNumberFormat="1" applyFont="1" applyBorder="1" applyAlignment="1">
      <alignment horizontal="right"/>
    </xf>
    <xf numFmtId="0" fontId="15" fillId="0" borderId="0" xfId="0" applyFont="1" applyAlignment="1">
      <alignment horizontal="center"/>
    </xf>
    <xf numFmtId="0" fontId="16" fillId="0" borderId="0" xfId="0" applyFont="1" applyAlignment="1">
      <alignment horizontal="left"/>
    </xf>
    <xf numFmtId="0" fontId="7" fillId="0" borderId="12" xfId="0" applyFont="1" applyBorder="1" applyAlignment="1">
      <alignment horizontal="right"/>
    </xf>
    <xf numFmtId="0" fontId="0" fillId="0" borderId="36" xfId="0" applyBorder="1"/>
    <xf numFmtId="0" fontId="14" fillId="0" borderId="0" xfId="0" applyFont="1"/>
    <xf numFmtId="0" fontId="18" fillId="0" borderId="0" xfId="0" applyFont="1"/>
    <xf numFmtId="0" fontId="19" fillId="5" borderId="0" xfId="0" applyFont="1" applyFill="1" applyAlignment="1">
      <alignment vertical="center"/>
    </xf>
    <xf numFmtId="0" fontId="7" fillId="0" borderId="13" xfId="0" applyFont="1" applyBorder="1"/>
    <xf numFmtId="9" fontId="7" fillId="3" borderId="13" xfId="3" applyFont="1" applyFill="1" applyBorder="1" applyProtection="1">
      <protection locked="0"/>
    </xf>
    <xf numFmtId="0" fontId="0" fillId="0" borderId="0" xfId="0" applyAlignment="1">
      <alignment horizontal="center"/>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38" xfId="0" applyBorder="1" applyAlignment="1">
      <alignment horizontal="right"/>
    </xf>
    <xf numFmtId="0" fontId="0" fillId="0" borderId="36" xfId="0" applyBorder="1" applyAlignment="1">
      <alignment horizontal="right"/>
    </xf>
    <xf numFmtId="0" fontId="0" fillId="0" borderId="36" xfId="0" applyBorder="1" applyAlignment="1">
      <alignment horizontal="center"/>
    </xf>
    <xf numFmtId="0" fontId="0" fillId="0" borderId="46" xfId="0" applyBorder="1" applyAlignment="1">
      <alignment horizontal="right"/>
    </xf>
    <xf numFmtId="0" fontId="21" fillId="0" borderId="36" xfId="0" applyFont="1" applyBorder="1" applyAlignment="1">
      <alignment horizontal="center"/>
    </xf>
    <xf numFmtId="0" fontId="21" fillId="0" borderId="36" xfId="0" applyFont="1" applyBorder="1"/>
    <xf numFmtId="0" fontId="21" fillId="0" borderId="41" xfId="0" applyFont="1" applyBorder="1"/>
    <xf numFmtId="0" fontId="21" fillId="0" borderId="44" xfId="0" applyFont="1" applyBorder="1"/>
    <xf numFmtId="0" fontId="21" fillId="0" borderId="43" xfId="0" applyFont="1" applyBorder="1"/>
    <xf numFmtId="0" fontId="21" fillId="0" borderId="47" xfId="0" applyFont="1" applyBorder="1"/>
    <xf numFmtId="0" fontId="21" fillId="0" borderId="40" xfId="0" applyFont="1" applyBorder="1"/>
    <xf numFmtId="0" fontId="21" fillId="0" borderId="48" xfId="0" applyFont="1" applyBorder="1" applyAlignment="1">
      <alignment horizontal="center"/>
    </xf>
    <xf numFmtId="0" fontId="21" fillId="0" borderId="46" xfId="0" applyFont="1" applyBorder="1"/>
    <xf numFmtId="0" fontId="21" fillId="0" borderId="38" xfId="0" applyFont="1" applyBorder="1"/>
    <xf numFmtId="0" fontId="14" fillId="0" borderId="0" xfId="0" applyFont="1" applyAlignment="1">
      <alignment horizontal="right"/>
    </xf>
    <xf numFmtId="0" fontId="7" fillId="4" borderId="1" xfId="0" applyFont="1" applyFill="1" applyBorder="1" applyAlignment="1" applyProtection="1">
      <alignment horizontal="center"/>
      <protection locked="0"/>
    </xf>
    <xf numFmtId="0" fontId="7" fillId="2" borderId="1" xfId="0" applyFont="1" applyFill="1" applyBorder="1" applyAlignment="1" applyProtection="1">
      <alignment horizontal="right"/>
      <protection locked="0"/>
    </xf>
    <xf numFmtId="0" fontId="7" fillId="3" borderId="13" xfId="0" applyFont="1" applyFill="1" applyBorder="1" applyProtection="1">
      <protection locked="0"/>
    </xf>
    <xf numFmtId="0" fontId="16" fillId="0" borderId="0" xfId="0" applyFont="1"/>
    <xf numFmtId="0" fontId="7" fillId="0" borderId="0" xfId="0" applyFont="1" applyAlignment="1">
      <alignment horizontal="left" vertical="top" wrapText="1"/>
    </xf>
    <xf numFmtId="0" fontId="7" fillId="0" borderId="37" xfId="0" applyFont="1" applyBorder="1"/>
    <xf numFmtId="0" fontId="7" fillId="0" borderId="49" xfId="0" applyFont="1" applyBorder="1"/>
    <xf numFmtId="0" fontId="7" fillId="0" borderId="52" xfId="0" applyFont="1" applyBorder="1"/>
    <xf numFmtId="0" fontId="7" fillId="0" borderId="38" xfId="0" applyFont="1" applyBorder="1"/>
    <xf numFmtId="0" fontId="7" fillId="0" borderId="53" xfId="0" applyFont="1" applyBorder="1"/>
    <xf numFmtId="0" fontId="7" fillId="0" borderId="39" xfId="0" applyFont="1" applyBorder="1"/>
    <xf numFmtId="0" fontId="7" fillId="0" borderId="36" xfId="0" applyFont="1" applyBorder="1"/>
    <xf numFmtId="0" fontId="7" fillId="0" borderId="47" xfId="0" applyFont="1" applyBorder="1"/>
    <xf numFmtId="0" fontId="7" fillId="0" borderId="54" xfId="0" applyFont="1" applyBorder="1"/>
    <xf numFmtId="0" fontId="7" fillId="0" borderId="55" xfId="0" applyFont="1" applyBorder="1"/>
    <xf numFmtId="0" fontId="27" fillId="0" borderId="36" xfId="0" applyFont="1" applyBorder="1"/>
    <xf numFmtId="0" fontId="7" fillId="0" borderId="40" xfId="0" applyFont="1" applyBorder="1"/>
    <xf numFmtId="0" fontId="7" fillId="0" borderId="57" xfId="0" applyFont="1" applyBorder="1"/>
    <xf numFmtId="0" fontId="7" fillId="0" borderId="60" xfId="0" applyFont="1" applyBorder="1"/>
    <xf numFmtId="0" fontId="7" fillId="0" borderId="61" xfId="0" applyFont="1" applyBorder="1"/>
    <xf numFmtId="0" fontId="27" fillId="0" borderId="56" xfId="0" applyFont="1" applyBorder="1"/>
    <xf numFmtId="0" fontId="7" fillId="0" borderId="62" xfId="0" applyFont="1" applyBorder="1"/>
    <xf numFmtId="0" fontId="7" fillId="0" borderId="63" xfId="0" applyFont="1" applyBorder="1"/>
    <xf numFmtId="0" fontId="7" fillId="0" borderId="64" xfId="0" applyFont="1" applyBorder="1"/>
    <xf numFmtId="0" fontId="7" fillId="0" borderId="66" xfId="0" applyFont="1" applyBorder="1"/>
    <xf numFmtId="0" fontId="7" fillId="0" borderId="67" xfId="0" applyFont="1" applyBorder="1"/>
    <xf numFmtId="0" fontId="7" fillId="0" borderId="68" xfId="0" applyFont="1" applyBorder="1"/>
    <xf numFmtId="0" fontId="7" fillId="0" borderId="43" xfId="0" applyFont="1" applyBorder="1"/>
    <xf numFmtId="0" fontId="7" fillId="0" borderId="69" xfId="0" applyFont="1" applyBorder="1"/>
    <xf numFmtId="0" fontId="7" fillId="0" borderId="46" xfId="0" applyFont="1" applyBorder="1"/>
    <xf numFmtId="0" fontId="7" fillId="0" borderId="70" xfId="0" applyFont="1" applyBorder="1"/>
    <xf numFmtId="0" fontId="7" fillId="0" borderId="43" xfId="0" applyFont="1" applyBorder="1" applyAlignment="1">
      <alignment horizontal="right"/>
    </xf>
    <xf numFmtId="0" fontId="7" fillId="0" borderId="71" xfId="0" applyFont="1" applyBorder="1"/>
    <xf numFmtId="0" fontId="7" fillId="0" borderId="72" xfId="0" applyFont="1" applyBorder="1"/>
    <xf numFmtId="0" fontId="7" fillId="0" borderId="73" xfId="0" applyFont="1" applyBorder="1"/>
    <xf numFmtId="0" fontId="7" fillId="0" borderId="74" xfId="0" applyFont="1" applyBorder="1"/>
    <xf numFmtId="0" fontId="7" fillId="0" borderId="48" xfId="0" applyFont="1" applyBorder="1"/>
    <xf numFmtId="0" fontId="7" fillId="0" borderId="75" xfId="0" applyFont="1" applyBorder="1"/>
    <xf numFmtId="0" fontId="7" fillId="0" borderId="76" xfId="0" applyFont="1" applyBorder="1"/>
    <xf numFmtId="0" fontId="7" fillId="0" borderId="77" xfId="0" applyFont="1" applyBorder="1"/>
    <xf numFmtId="0" fontId="7" fillId="0" borderId="78" xfId="0" applyFont="1" applyBorder="1"/>
    <xf numFmtId="0" fontId="7" fillId="0" borderId="79" xfId="0" applyFont="1" applyBorder="1"/>
    <xf numFmtId="0" fontId="7" fillId="0" borderId="80" xfId="0" applyFont="1" applyBorder="1"/>
    <xf numFmtId="0" fontId="7" fillId="0" borderId="81" xfId="0" applyFont="1" applyBorder="1"/>
    <xf numFmtId="0" fontId="7" fillId="0" borderId="82" xfId="0" applyFont="1" applyBorder="1"/>
    <xf numFmtId="0" fontId="7" fillId="0" borderId="83" xfId="0" applyFont="1" applyBorder="1"/>
    <xf numFmtId="0" fontId="7" fillId="0" borderId="84" xfId="0" applyFont="1" applyBorder="1"/>
    <xf numFmtId="0" fontId="7" fillId="0" borderId="53" xfId="0" applyFont="1" applyBorder="1" applyAlignment="1">
      <alignment horizontal="right"/>
    </xf>
    <xf numFmtId="0" fontId="7" fillId="0" borderId="90" xfId="0" applyFont="1" applyBorder="1"/>
    <xf numFmtId="0" fontId="7" fillId="0" borderId="89" xfId="0" applyFont="1" applyBorder="1"/>
    <xf numFmtId="0" fontId="7" fillId="0" borderId="91" xfId="0" applyFont="1" applyBorder="1"/>
    <xf numFmtId="1" fontId="7" fillId="2" borderId="1" xfId="0" applyNumberFormat="1" applyFont="1" applyFill="1" applyBorder="1" applyProtection="1">
      <protection locked="0"/>
    </xf>
    <xf numFmtId="0" fontId="7" fillId="4" borderId="37" xfId="0" applyFont="1" applyFill="1" applyBorder="1" applyProtection="1">
      <protection locked="0"/>
    </xf>
    <xf numFmtId="0" fontId="15" fillId="0" borderId="36" xfId="0" applyFont="1" applyBorder="1"/>
    <xf numFmtId="0" fontId="7" fillId="2" borderId="8"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14" fillId="0" borderId="0" xfId="0" applyFont="1" applyAlignment="1">
      <alignment horizontal="center" wrapText="1"/>
    </xf>
    <xf numFmtId="0" fontId="7" fillId="0" borderId="0" xfId="0" applyFont="1" applyAlignment="1">
      <alignment horizontal="right"/>
    </xf>
    <xf numFmtId="0" fontId="7" fillId="0" borderId="11" xfId="0" applyFont="1" applyBorder="1" applyAlignment="1">
      <alignment horizontal="right"/>
    </xf>
    <xf numFmtId="0" fontId="24" fillId="4" borderId="31" xfId="0" applyFont="1" applyFill="1" applyBorder="1" applyAlignment="1">
      <alignment horizontal="center"/>
    </xf>
    <xf numFmtId="0" fontId="24" fillId="4" borderId="32" xfId="0" applyFont="1" applyFill="1" applyBorder="1" applyAlignment="1">
      <alignment horizontal="center"/>
    </xf>
    <xf numFmtId="0" fontId="24" fillId="4" borderId="27" xfId="0" applyFont="1" applyFill="1" applyBorder="1" applyAlignment="1">
      <alignment horizontal="center"/>
    </xf>
    <xf numFmtId="0" fontId="7" fillId="4" borderId="21" xfId="0" applyFont="1" applyFill="1" applyBorder="1" applyAlignment="1" applyProtection="1">
      <alignment horizontal="center"/>
      <protection locked="0"/>
    </xf>
    <xf numFmtId="0" fontId="7" fillId="4" borderId="28" xfId="0" applyFont="1" applyFill="1" applyBorder="1" applyAlignment="1" applyProtection="1">
      <alignment horizontal="center"/>
      <protection locked="0"/>
    </xf>
    <xf numFmtId="0" fontId="7" fillId="4" borderId="20" xfId="0" applyFont="1" applyFill="1" applyBorder="1" applyAlignment="1" applyProtection="1">
      <alignment horizontal="center"/>
      <protection locked="0"/>
    </xf>
    <xf numFmtId="0" fontId="6" fillId="0" borderId="13" xfId="0" applyFont="1" applyBorder="1" applyAlignment="1">
      <alignment horizontal="center"/>
    </xf>
    <xf numFmtId="0" fontId="7" fillId="0" borderId="21" xfId="0" applyFont="1" applyBorder="1" applyAlignment="1">
      <alignment horizontal="center"/>
    </xf>
    <xf numFmtId="0" fontId="7" fillId="0" borderId="28" xfId="0" applyFont="1" applyBorder="1" applyAlignment="1">
      <alignment horizontal="center"/>
    </xf>
    <xf numFmtId="0" fontId="7" fillId="0" borderId="20" xfId="0" applyFont="1" applyBorder="1" applyAlignment="1">
      <alignment horizontal="center"/>
    </xf>
    <xf numFmtId="0" fontId="7" fillId="2" borderId="33" xfId="0" applyFont="1" applyFill="1" applyBorder="1" applyAlignment="1" applyProtection="1">
      <alignment horizontal="left"/>
      <protection locked="0"/>
    </xf>
    <xf numFmtId="0" fontId="7" fillId="2" borderId="34" xfId="0" applyFont="1" applyFill="1" applyBorder="1" applyAlignment="1" applyProtection="1">
      <alignment horizontal="left"/>
      <protection locked="0"/>
    </xf>
    <xf numFmtId="0" fontId="7" fillId="2" borderId="35" xfId="0" applyFont="1" applyFill="1" applyBorder="1" applyAlignment="1" applyProtection="1">
      <alignment horizontal="left"/>
      <protection locked="0"/>
    </xf>
    <xf numFmtId="0" fontId="7" fillId="2" borderId="21"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0" fontId="7" fillId="3" borderId="8" xfId="0" applyFont="1" applyFill="1" applyBorder="1" applyAlignment="1" applyProtection="1">
      <alignment horizontal="center"/>
      <protection locked="0"/>
    </xf>
    <xf numFmtId="0" fontId="7" fillId="3" borderId="10" xfId="0" applyFont="1" applyFill="1" applyBorder="1" applyAlignment="1" applyProtection="1">
      <alignment horizontal="center"/>
      <protection locked="0"/>
    </xf>
    <xf numFmtId="0" fontId="7" fillId="0" borderId="13" xfId="0" applyFont="1" applyBorder="1" applyAlignment="1">
      <alignment horizontal="center"/>
    </xf>
    <xf numFmtId="0" fontId="7" fillId="3" borderId="9" xfId="0" applyFont="1" applyFill="1" applyBorder="1" applyAlignment="1" applyProtection="1">
      <alignment horizontal="center"/>
      <protection locked="0"/>
    </xf>
    <xf numFmtId="0" fontId="7" fillId="4" borderId="8" xfId="0" applyFont="1" applyFill="1" applyBorder="1" applyAlignment="1" applyProtection="1">
      <alignment horizontal="center"/>
      <protection locked="0"/>
    </xf>
    <xf numFmtId="0" fontId="7" fillId="4" borderId="10" xfId="0" applyFont="1" applyFill="1" applyBorder="1" applyAlignment="1" applyProtection="1">
      <alignment horizontal="center"/>
      <protection locked="0"/>
    </xf>
    <xf numFmtId="0" fontId="26" fillId="0" borderId="13" xfId="0" applyFont="1" applyBorder="1" applyAlignment="1">
      <alignment horizontal="center"/>
    </xf>
    <xf numFmtId="0" fontId="25" fillId="0" borderId="13" xfId="0" applyFont="1" applyBorder="1" applyAlignment="1">
      <alignment horizontal="center"/>
    </xf>
    <xf numFmtId="0" fontId="7" fillId="2" borderId="14" xfId="0" applyFont="1" applyFill="1" applyBorder="1" applyAlignment="1" applyProtection="1">
      <alignment horizontal="left" vertical="top" wrapText="1"/>
      <protection locked="0"/>
    </xf>
    <xf numFmtId="0" fontId="7" fillId="2" borderId="25" xfId="0" applyFont="1" applyFill="1" applyBorder="1" applyAlignment="1" applyProtection="1">
      <alignment horizontal="left" vertical="top" wrapText="1"/>
      <protection locked="0"/>
    </xf>
    <xf numFmtId="0" fontId="7" fillId="2" borderId="15"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7" fillId="2" borderId="16" xfId="0" applyFont="1" applyFill="1" applyBorder="1" applyAlignment="1" applyProtection="1">
      <alignment horizontal="left" vertical="top" wrapText="1"/>
      <protection locked="0"/>
    </xf>
    <xf numFmtId="0" fontId="7" fillId="2" borderId="22"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23" xfId="0" applyFont="1" applyFill="1" applyBorder="1" applyAlignment="1" applyProtection="1">
      <alignment horizontal="left" vertical="top" wrapText="1"/>
      <protection locked="0"/>
    </xf>
    <xf numFmtId="0" fontId="7" fillId="2" borderId="30"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7" fillId="2" borderId="17"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2" borderId="18" xfId="0" applyFont="1" applyFill="1" applyBorder="1" applyAlignment="1" applyProtection="1">
      <alignment horizontal="left" vertical="top" wrapText="1"/>
      <protection locked="0"/>
    </xf>
    <xf numFmtId="0" fontId="7" fillId="2" borderId="31" xfId="0" applyFont="1" applyFill="1" applyBorder="1" applyAlignment="1" applyProtection="1">
      <alignment horizontal="left" vertical="top" wrapText="1"/>
      <protection locked="0"/>
    </xf>
    <xf numFmtId="0" fontId="7" fillId="2" borderId="19"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11"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0" borderId="0" xfId="0" applyFont="1" applyAlignment="1">
      <alignment horizontal="center"/>
    </xf>
    <xf numFmtId="0" fontId="7" fillId="2" borderId="9" xfId="0" applyFont="1" applyFill="1" applyBorder="1" applyAlignment="1" applyProtection="1">
      <alignment horizontal="center"/>
      <protection locked="0"/>
    </xf>
    <xf numFmtId="0" fontId="7" fillId="0" borderId="0" xfId="0" applyFont="1" applyAlignment="1">
      <alignment horizontal="left" vertical="top" wrapText="1"/>
    </xf>
    <xf numFmtId="0" fontId="7" fillId="3" borderId="2"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4" borderId="9" xfId="0" applyFont="1" applyFill="1" applyBorder="1" applyAlignment="1" applyProtection="1">
      <alignment horizontal="center"/>
      <protection locked="0"/>
    </xf>
    <xf numFmtId="1" fontId="7" fillId="2" borderId="8" xfId="0" applyNumberFormat="1" applyFont="1" applyFill="1" applyBorder="1" applyAlignment="1" applyProtection="1">
      <alignment horizontal="center"/>
      <protection locked="0"/>
    </xf>
    <xf numFmtId="1" fontId="7" fillId="2" borderId="9" xfId="0" applyNumberFormat="1" applyFont="1" applyFill="1" applyBorder="1" applyAlignment="1" applyProtection="1">
      <alignment horizontal="center"/>
      <protection locked="0"/>
    </xf>
    <xf numFmtId="1" fontId="7" fillId="2" borderId="10" xfId="0" applyNumberFormat="1" applyFont="1" applyFill="1" applyBorder="1" applyAlignment="1" applyProtection="1">
      <alignment horizontal="center"/>
      <protection locked="0"/>
    </xf>
    <xf numFmtId="49" fontId="7" fillId="2" borderId="8" xfId="0" applyNumberFormat="1" applyFont="1" applyFill="1" applyBorder="1" applyAlignment="1" applyProtection="1">
      <alignment horizontal="center"/>
      <protection locked="0"/>
    </xf>
    <xf numFmtId="49" fontId="7" fillId="2" borderId="9" xfId="0" applyNumberFormat="1" applyFont="1" applyFill="1" applyBorder="1" applyAlignment="1" applyProtection="1">
      <alignment horizontal="center"/>
      <protection locked="0"/>
    </xf>
    <xf numFmtId="49" fontId="7" fillId="2" borderId="10" xfId="0" applyNumberFormat="1" applyFont="1" applyFill="1" applyBorder="1" applyAlignment="1" applyProtection="1">
      <alignment horizontal="center"/>
      <protection locked="0"/>
    </xf>
    <xf numFmtId="0" fontId="22" fillId="0" borderId="0" xfId="0" applyFont="1" applyAlignment="1">
      <alignment horizontal="left" vertical="center" wrapText="1"/>
    </xf>
    <xf numFmtId="0" fontId="23" fillId="0" borderId="0" xfId="0" applyFont="1" applyAlignment="1">
      <alignment horizontal="left" vertical="center" wrapText="1"/>
    </xf>
    <xf numFmtId="0" fontId="4" fillId="6" borderId="0" xfId="0" applyFont="1" applyFill="1" applyAlignment="1">
      <alignment horizontal="center" vertical="center"/>
    </xf>
    <xf numFmtId="0" fontId="10" fillId="2" borderId="8" xfId="0" applyFont="1" applyFill="1" applyBorder="1" applyAlignment="1" applyProtection="1">
      <alignment horizontal="center"/>
      <protection locked="0"/>
    </xf>
    <xf numFmtId="0" fontId="10" fillId="2" borderId="9"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2" fillId="0" borderId="0" xfId="0" applyFont="1" applyAlignment="1">
      <alignment horizontal="center" vertical="center"/>
    </xf>
    <xf numFmtId="14" fontId="7" fillId="2" borderId="8" xfId="0" applyNumberFormat="1" applyFont="1" applyFill="1" applyBorder="1" applyAlignment="1" applyProtection="1">
      <alignment horizontal="center"/>
      <protection locked="0"/>
    </xf>
    <xf numFmtId="14" fontId="7" fillId="2" borderId="10" xfId="0" applyNumberFormat="1" applyFont="1" applyFill="1" applyBorder="1" applyAlignment="1" applyProtection="1">
      <alignment horizontal="center"/>
      <protection locked="0"/>
    </xf>
    <xf numFmtId="0" fontId="7" fillId="2" borderId="8" xfId="0" applyFont="1" applyFill="1" applyBorder="1" applyAlignment="1" applyProtection="1">
      <alignment horizontal="center" vertical="top" wrapText="1"/>
      <protection locked="0"/>
    </xf>
    <xf numFmtId="0" fontId="7" fillId="2" borderId="9"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7" fillId="0" borderId="12" xfId="0" applyFont="1" applyBorder="1" applyAlignment="1">
      <alignment horizontal="right" vertical="top" wrapText="1"/>
    </xf>
    <xf numFmtId="0" fontId="7" fillId="0" borderId="11" xfId="0" applyFont="1" applyBorder="1" applyAlignment="1">
      <alignment horizontal="right" vertical="top" wrapText="1"/>
    </xf>
    <xf numFmtId="0" fontId="6" fillId="0" borderId="13" xfId="0" applyFont="1" applyBorder="1" applyAlignment="1">
      <alignment horizontal="center" wrapText="1"/>
    </xf>
    <xf numFmtId="0" fontId="7" fillId="2" borderId="28" xfId="0" applyFont="1" applyFill="1" applyBorder="1" applyAlignment="1" applyProtection="1">
      <alignment horizontal="left"/>
      <protection locked="0"/>
    </xf>
    <xf numFmtId="0" fontId="13" fillId="0" borderId="34" xfId="0" applyFont="1" applyBorder="1" applyAlignment="1">
      <alignment horizontal="left" wrapText="1"/>
    </xf>
    <xf numFmtId="0" fontId="7" fillId="2" borderId="21" xfId="0"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0" fontId="7" fillId="2" borderId="20" xfId="0" applyFont="1" applyFill="1" applyBorder="1" applyAlignment="1" applyProtection="1">
      <alignment horizontal="center"/>
      <protection locked="0"/>
    </xf>
    <xf numFmtId="0" fontId="7" fillId="0" borderId="52" xfId="0" applyFont="1" applyBorder="1" applyAlignment="1">
      <alignment horizontal="center"/>
    </xf>
    <xf numFmtId="0" fontId="7" fillId="0" borderId="38" xfId="0" applyFont="1" applyBorder="1" applyAlignment="1">
      <alignment horizontal="center"/>
    </xf>
    <xf numFmtId="0" fontId="7" fillId="0" borderId="36" xfId="0" applyFont="1" applyBorder="1" applyAlignment="1">
      <alignment horizontal="left" vertical="center"/>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85" xfId="0" applyFont="1" applyBorder="1" applyAlignment="1">
      <alignment horizontal="center" vertical="top" wrapText="1"/>
    </xf>
    <xf numFmtId="0" fontId="7" fillId="0" borderId="59" xfId="0" applyFont="1" applyBorder="1" applyAlignment="1">
      <alignment horizontal="center" vertical="top" wrapText="1"/>
    </xf>
    <xf numFmtId="0" fontId="7" fillId="0" borderId="86" xfId="0" applyFont="1" applyBorder="1" applyAlignment="1">
      <alignment horizontal="center" wrapText="1"/>
    </xf>
    <xf numFmtId="0" fontId="7" fillId="0" borderId="51" xfId="0" applyFont="1" applyBorder="1" applyAlignment="1">
      <alignment horizontal="center" wrapText="1"/>
    </xf>
    <xf numFmtId="0" fontId="7" fillId="0" borderId="53" xfId="0" applyFont="1" applyBorder="1" applyAlignment="1">
      <alignment horizontal="center" wrapText="1"/>
    </xf>
    <xf numFmtId="0" fontId="7" fillId="0" borderId="59" xfId="0" applyFont="1" applyBorder="1" applyAlignment="1">
      <alignment horizontal="center" wrapText="1"/>
    </xf>
    <xf numFmtId="0" fontId="7" fillId="0" borderId="87" xfId="0" applyFont="1" applyBorder="1" applyAlignment="1">
      <alignment horizontal="center"/>
    </xf>
    <xf numFmtId="0" fontId="7" fillId="0" borderId="88" xfId="0" applyFont="1" applyBorder="1" applyAlignment="1">
      <alignment horizontal="center"/>
    </xf>
    <xf numFmtId="0" fontId="27" fillId="0" borderId="0" xfId="0" applyFont="1" applyAlignment="1">
      <alignment horizontal="center"/>
    </xf>
    <xf numFmtId="0" fontId="27" fillId="0" borderId="58" xfId="0" applyFont="1" applyBorder="1" applyAlignment="1">
      <alignment horizontal="center"/>
    </xf>
    <xf numFmtId="0" fontId="7" fillId="0" borderId="65" xfId="0" applyFont="1" applyBorder="1" applyAlignment="1">
      <alignment horizontal="center"/>
    </xf>
    <xf numFmtId="0" fontId="7" fillId="0" borderId="61" xfId="0" applyFont="1" applyBorder="1" applyAlignment="1">
      <alignment horizontal="center"/>
    </xf>
    <xf numFmtId="0" fontId="7" fillId="0" borderId="50" xfId="0" applyFont="1" applyBorder="1" applyAlignment="1">
      <alignment horizontal="center"/>
    </xf>
    <xf numFmtId="0" fontId="7" fillId="0" borderId="39" xfId="0" applyFont="1" applyBorder="1" applyAlignment="1">
      <alignment horizontal="center"/>
    </xf>
    <xf numFmtId="0" fontId="18" fillId="5" borderId="36" xfId="0" applyFont="1" applyFill="1" applyBorder="1"/>
    <xf numFmtId="0" fontId="18" fillId="5" borderId="36" xfId="0" applyFont="1" applyFill="1" applyBorder="1" applyAlignment="1">
      <alignment horizontal="center" vertical="center" wrapText="1"/>
    </xf>
    <xf numFmtId="0" fontId="18" fillId="0" borderId="36" xfId="0" applyFont="1" applyBorder="1"/>
    <xf numFmtId="0" fontId="18" fillId="5" borderId="36" xfId="0" applyFont="1" applyFill="1" applyBorder="1" applyAlignment="1">
      <alignment horizontal="center"/>
    </xf>
  </cellXfs>
  <cellStyles count="4">
    <cellStyle name="Hyperlink" xfId="1" builtinId="8"/>
    <cellStyle name="Normal" xfId="0" builtinId="0"/>
    <cellStyle name="Normal 8" xfId="2" xr:uid="{00000000-0005-0000-0000-000002000000}"/>
    <cellStyle name="Percent" xfId="3" builtinId="5"/>
  </cellStyles>
  <dxfs count="4">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s>
  <tableStyles count="0" defaultTableStyle="TableStyleMedium2"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628690</xdr:colOff>
      <xdr:row>0</xdr:row>
      <xdr:rowOff>37973</xdr:rowOff>
    </xdr:from>
    <xdr:to>
      <xdr:col>0</xdr:col>
      <xdr:colOff>2498776</xdr:colOff>
      <xdr:row>0</xdr:row>
      <xdr:rowOff>373916</xdr:rowOff>
    </xdr:to>
    <xdr:pic>
      <xdr:nvPicPr>
        <xdr:cNvPr id="3" name="Picture 2">
          <a:extLst>
            <a:ext uri="{FF2B5EF4-FFF2-40B4-BE49-F238E27FC236}">
              <a16:creationId xmlns:a16="http://schemas.microsoft.com/office/drawing/2014/main" id="{42B6EA6D-B648-2557-0C4D-7CA1C902F8B7}"/>
            </a:ext>
          </a:extLst>
        </xdr:cNvPr>
        <xdr:cNvPicPr>
          <a:picLocks noChangeAspect="1"/>
        </xdr:cNvPicPr>
      </xdr:nvPicPr>
      <xdr:blipFill>
        <a:blip xmlns:r="http://schemas.openxmlformats.org/officeDocument/2006/relationships" r:embed="rId1"/>
        <a:stretch>
          <a:fillRect/>
        </a:stretch>
      </xdr:blipFill>
      <xdr:spPr>
        <a:xfrm>
          <a:off x="628690" y="37973"/>
          <a:ext cx="1870086" cy="335943"/>
        </a:xfrm>
        <a:prstGeom prst="rect">
          <a:avLst/>
        </a:prstGeom>
      </xdr:spPr>
    </xdr:pic>
    <xdr:clientData/>
  </xdr:twoCellAnchor>
  <xdr:twoCellAnchor editAs="oneCell">
    <xdr:from>
      <xdr:col>0</xdr:col>
      <xdr:colOff>157567</xdr:colOff>
      <xdr:row>44</xdr:row>
      <xdr:rowOff>72794</xdr:rowOff>
    </xdr:from>
    <xdr:to>
      <xdr:col>0</xdr:col>
      <xdr:colOff>2479427</xdr:colOff>
      <xdr:row>54</xdr:row>
      <xdr:rowOff>57150</xdr:rowOff>
    </xdr:to>
    <xdr:pic>
      <xdr:nvPicPr>
        <xdr:cNvPr id="9" name="Picture 8">
          <a:extLst>
            <a:ext uri="{FF2B5EF4-FFF2-40B4-BE49-F238E27FC236}">
              <a16:creationId xmlns:a16="http://schemas.microsoft.com/office/drawing/2014/main" id="{25FEC160-9AEA-B0C9-B270-65B646275850}"/>
            </a:ext>
          </a:extLst>
        </xdr:cNvPr>
        <xdr:cNvPicPr>
          <a:picLocks noChangeAspect="1"/>
        </xdr:cNvPicPr>
      </xdr:nvPicPr>
      <xdr:blipFill>
        <a:blip xmlns:r="http://schemas.openxmlformats.org/officeDocument/2006/relationships" r:embed="rId2"/>
        <a:stretch>
          <a:fillRect/>
        </a:stretch>
      </xdr:blipFill>
      <xdr:spPr>
        <a:xfrm>
          <a:off x="157567" y="9016769"/>
          <a:ext cx="2321860" cy="1984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2178</xdr:colOff>
      <xdr:row>4</xdr:row>
      <xdr:rowOff>76115</xdr:rowOff>
    </xdr:from>
    <xdr:to>
      <xdr:col>17</xdr:col>
      <xdr:colOff>0</xdr:colOff>
      <xdr:row>4</xdr:row>
      <xdr:rowOff>76115</xdr:rowOff>
    </xdr:to>
    <xdr:cxnSp macro="">
      <xdr:nvCxnSpPr>
        <xdr:cNvPr id="2" name="Straight Arrow Connector 1">
          <a:extLst>
            <a:ext uri="{FF2B5EF4-FFF2-40B4-BE49-F238E27FC236}">
              <a16:creationId xmlns:a16="http://schemas.microsoft.com/office/drawing/2014/main" id="{A5DF401E-1CA1-46AC-811F-7A053083022C}"/>
            </a:ext>
          </a:extLst>
        </xdr:cNvPr>
        <xdr:cNvCxnSpPr/>
      </xdr:nvCxnSpPr>
      <xdr:spPr>
        <a:xfrm>
          <a:off x="4909458" y="1165775"/>
          <a:ext cx="6871062"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0</xdr:colOff>
      <xdr:row>4</xdr:row>
      <xdr:rowOff>3685</xdr:rowOff>
    </xdr:from>
    <xdr:to>
      <xdr:col>17</xdr:col>
      <xdr:colOff>4354</xdr:colOff>
      <xdr:row>6</xdr:row>
      <xdr:rowOff>54346</xdr:rowOff>
    </xdr:to>
    <xdr:cxnSp macro="">
      <xdr:nvCxnSpPr>
        <xdr:cNvPr id="3" name="Straight Connector 2">
          <a:extLst>
            <a:ext uri="{FF2B5EF4-FFF2-40B4-BE49-F238E27FC236}">
              <a16:creationId xmlns:a16="http://schemas.microsoft.com/office/drawing/2014/main" id="{5D86F8C2-CC2A-49F4-B764-662209959266}"/>
            </a:ext>
          </a:extLst>
        </xdr:cNvPr>
        <xdr:cNvCxnSpPr/>
      </xdr:nvCxnSpPr>
      <xdr:spPr>
        <a:xfrm>
          <a:off x="11780520" y="1093345"/>
          <a:ext cx="4354" cy="45452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660595</xdr:colOff>
      <xdr:row>4</xdr:row>
      <xdr:rowOff>0</xdr:rowOff>
    </xdr:from>
    <xdr:to>
      <xdr:col>6</xdr:col>
      <xdr:colOff>664950</xdr:colOff>
      <xdr:row>6</xdr:row>
      <xdr:rowOff>49991</xdr:rowOff>
    </xdr:to>
    <xdr:cxnSp macro="">
      <xdr:nvCxnSpPr>
        <xdr:cNvPr id="4" name="Straight Connector 3">
          <a:extLst>
            <a:ext uri="{FF2B5EF4-FFF2-40B4-BE49-F238E27FC236}">
              <a16:creationId xmlns:a16="http://schemas.microsoft.com/office/drawing/2014/main" id="{34137D48-6B55-4E91-BA10-82E7F5D01013}"/>
            </a:ext>
          </a:extLst>
        </xdr:cNvPr>
        <xdr:cNvCxnSpPr/>
      </xdr:nvCxnSpPr>
      <xdr:spPr>
        <a:xfrm>
          <a:off x="4897315" y="1089660"/>
          <a:ext cx="4355" cy="45385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5565</xdr:colOff>
      <xdr:row>7</xdr:row>
      <xdr:rowOff>192114</xdr:rowOff>
    </xdr:from>
    <xdr:to>
      <xdr:col>9</xdr:col>
      <xdr:colOff>0</xdr:colOff>
      <xdr:row>8</xdr:row>
      <xdr:rowOff>5</xdr:rowOff>
    </xdr:to>
    <xdr:cxnSp macro="">
      <xdr:nvCxnSpPr>
        <xdr:cNvPr id="5" name="Straight Arrow Connector 4">
          <a:extLst>
            <a:ext uri="{FF2B5EF4-FFF2-40B4-BE49-F238E27FC236}">
              <a16:creationId xmlns:a16="http://schemas.microsoft.com/office/drawing/2014/main" id="{A87C50B2-AEAA-4AB0-8E22-AC40E0517754}"/>
            </a:ext>
          </a:extLst>
        </xdr:cNvPr>
        <xdr:cNvCxnSpPr/>
      </xdr:nvCxnSpPr>
      <xdr:spPr>
        <a:xfrm>
          <a:off x="4912845" y="1898994"/>
          <a:ext cx="1503195" cy="6011"/>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8467</xdr:colOff>
      <xdr:row>12</xdr:row>
      <xdr:rowOff>192193</xdr:rowOff>
    </xdr:from>
    <xdr:to>
      <xdr:col>7</xdr:col>
      <xdr:colOff>10355</xdr:colOff>
      <xdr:row>19</xdr:row>
      <xdr:rowOff>0</xdr:rowOff>
    </xdr:to>
    <xdr:cxnSp macro="">
      <xdr:nvCxnSpPr>
        <xdr:cNvPr id="6" name="Straight Connector 5">
          <a:extLst>
            <a:ext uri="{FF2B5EF4-FFF2-40B4-BE49-F238E27FC236}">
              <a16:creationId xmlns:a16="http://schemas.microsoft.com/office/drawing/2014/main" id="{EA3DB36D-835D-4FF7-B958-8FD53F0C2416}"/>
            </a:ext>
          </a:extLst>
        </xdr:cNvPr>
        <xdr:cNvCxnSpPr/>
      </xdr:nvCxnSpPr>
      <xdr:spPr>
        <a:xfrm flipH="1">
          <a:off x="4915747" y="3285913"/>
          <a:ext cx="1888" cy="122512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1888</xdr:colOff>
      <xdr:row>16</xdr:row>
      <xdr:rowOff>22860</xdr:rowOff>
    </xdr:from>
    <xdr:to>
      <xdr:col>4</xdr:col>
      <xdr:colOff>8466</xdr:colOff>
      <xdr:row>19</xdr:row>
      <xdr:rowOff>0</xdr:rowOff>
    </xdr:to>
    <xdr:cxnSp macro="">
      <xdr:nvCxnSpPr>
        <xdr:cNvPr id="7" name="Straight Connector 6">
          <a:extLst>
            <a:ext uri="{FF2B5EF4-FFF2-40B4-BE49-F238E27FC236}">
              <a16:creationId xmlns:a16="http://schemas.microsoft.com/office/drawing/2014/main" id="{2EAC5FBF-8EB0-45B2-985F-BF67F21E4070}"/>
            </a:ext>
          </a:extLst>
        </xdr:cNvPr>
        <xdr:cNvCxnSpPr/>
      </xdr:nvCxnSpPr>
      <xdr:spPr>
        <a:xfrm>
          <a:off x="2684128" y="3931920"/>
          <a:ext cx="6578" cy="579120"/>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2178</xdr:colOff>
      <xdr:row>4</xdr:row>
      <xdr:rowOff>76115</xdr:rowOff>
    </xdr:from>
    <xdr:to>
      <xdr:col>17</xdr:col>
      <xdr:colOff>0</xdr:colOff>
      <xdr:row>4</xdr:row>
      <xdr:rowOff>76115</xdr:rowOff>
    </xdr:to>
    <xdr:cxnSp macro="">
      <xdr:nvCxnSpPr>
        <xdr:cNvPr id="9" name="Straight Arrow Connector 8">
          <a:extLst>
            <a:ext uri="{FF2B5EF4-FFF2-40B4-BE49-F238E27FC236}">
              <a16:creationId xmlns:a16="http://schemas.microsoft.com/office/drawing/2014/main" id="{3BF685AB-9138-47E7-9D75-945D90434EE0}"/>
            </a:ext>
          </a:extLst>
        </xdr:cNvPr>
        <xdr:cNvCxnSpPr/>
      </xdr:nvCxnSpPr>
      <xdr:spPr>
        <a:xfrm>
          <a:off x="4909458" y="1165775"/>
          <a:ext cx="6871062"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0</xdr:colOff>
      <xdr:row>4</xdr:row>
      <xdr:rowOff>3685</xdr:rowOff>
    </xdr:from>
    <xdr:to>
      <xdr:col>17</xdr:col>
      <xdr:colOff>4354</xdr:colOff>
      <xdr:row>6</xdr:row>
      <xdr:rowOff>54346</xdr:rowOff>
    </xdr:to>
    <xdr:cxnSp macro="">
      <xdr:nvCxnSpPr>
        <xdr:cNvPr id="10" name="Straight Connector 9">
          <a:extLst>
            <a:ext uri="{FF2B5EF4-FFF2-40B4-BE49-F238E27FC236}">
              <a16:creationId xmlns:a16="http://schemas.microsoft.com/office/drawing/2014/main" id="{3523D595-DA97-4259-A170-D3CAB202BD76}"/>
            </a:ext>
          </a:extLst>
        </xdr:cNvPr>
        <xdr:cNvCxnSpPr/>
      </xdr:nvCxnSpPr>
      <xdr:spPr>
        <a:xfrm>
          <a:off x="11780520" y="1093345"/>
          <a:ext cx="4354" cy="45452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660595</xdr:colOff>
      <xdr:row>4</xdr:row>
      <xdr:rowOff>0</xdr:rowOff>
    </xdr:from>
    <xdr:to>
      <xdr:col>6</xdr:col>
      <xdr:colOff>664950</xdr:colOff>
      <xdr:row>6</xdr:row>
      <xdr:rowOff>49991</xdr:rowOff>
    </xdr:to>
    <xdr:cxnSp macro="">
      <xdr:nvCxnSpPr>
        <xdr:cNvPr id="11" name="Straight Connector 10">
          <a:extLst>
            <a:ext uri="{FF2B5EF4-FFF2-40B4-BE49-F238E27FC236}">
              <a16:creationId xmlns:a16="http://schemas.microsoft.com/office/drawing/2014/main" id="{B6518D41-7C40-4776-8EA0-8F0114672E2D}"/>
            </a:ext>
          </a:extLst>
        </xdr:cNvPr>
        <xdr:cNvCxnSpPr/>
      </xdr:nvCxnSpPr>
      <xdr:spPr>
        <a:xfrm>
          <a:off x="4897315" y="1089660"/>
          <a:ext cx="4355" cy="453851"/>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5565</xdr:colOff>
      <xdr:row>7</xdr:row>
      <xdr:rowOff>192114</xdr:rowOff>
    </xdr:from>
    <xdr:to>
      <xdr:col>9</xdr:col>
      <xdr:colOff>0</xdr:colOff>
      <xdr:row>8</xdr:row>
      <xdr:rowOff>5</xdr:rowOff>
    </xdr:to>
    <xdr:cxnSp macro="">
      <xdr:nvCxnSpPr>
        <xdr:cNvPr id="12" name="Straight Arrow Connector 11">
          <a:extLst>
            <a:ext uri="{FF2B5EF4-FFF2-40B4-BE49-F238E27FC236}">
              <a16:creationId xmlns:a16="http://schemas.microsoft.com/office/drawing/2014/main" id="{CB7C9F31-6E01-4C03-B6A5-92AA151062E2}"/>
            </a:ext>
          </a:extLst>
        </xdr:cNvPr>
        <xdr:cNvCxnSpPr/>
      </xdr:nvCxnSpPr>
      <xdr:spPr>
        <a:xfrm>
          <a:off x="4912845" y="1898994"/>
          <a:ext cx="1503195" cy="6011"/>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8467</xdr:colOff>
      <xdr:row>12</xdr:row>
      <xdr:rowOff>192193</xdr:rowOff>
    </xdr:from>
    <xdr:to>
      <xdr:col>7</xdr:col>
      <xdr:colOff>10355</xdr:colOff>
      <xdr:row>19</xdr:row>
      <xdr:rowOff>0</xdr:rowOff>
    </xdr:to>
    <xdr:cxnSp macro="">
      <xdr:nvCxnSpPr>
        <xdr:cNvPr id="13" name="Straight Connector 12">
          <a:extLst>
            <a:ext uri="{FF2B5EF4-FFF2-40B4-BE49-F238E27FC236}">
              <a16:creationId xmlns:a16="http://schemas.microsoft.com/office/drawing/2014/main" id="{2436B4F5-7D8B-4D5C-9AA5-CE8846D1B9CE}"/>
            </a:ext>
          </a:extLst>
        </xdr:cNvPr>
        <xdr:cNvCxnSpPr/>
      </xdr:nvCxnSpPr>
      <xdr:spPr>
        <a:xfrm flipH="1">
          <a:off x="4915747" y="3285913"/>
          <a:ext cx="1888" cy="122512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1888</xdr:colOff>
      <xdr:row>16</xdr:row>
      <xdr:rowOff>22860</xdr:rowOff>
    </xdr:from>
    <xdr:to>
      <xdr:col>4</xdr:col>
      <xdr:colOff>8466</xdr:colOff>
      <xdr:row>19</xdr:row>
      <xdr:rowOff>0</xdr:rowOff>
    </xdr:to>
    <xdr:cxnSp macro="">
      <xdr:nvCxnSpPr>
        <xdr:cNvPr id="14" name="Straight Connector 13">
          <a:extLst>
            <a:ext uri="{FF2B5EF4-FFF2-40B4-BE49-F238E27FC236}">
              <a16:creationId xmlns:a16="http://schemas.microsoft.com/office/drawing/2014/main" id="{2B92B367-18ED-4EA5-B273-EA0226EA7D80}"/>
            </a:ext>
          </a:extLst>
        </xdr:cNvPr>
        <xdr:cNvCxnSpPr/>
      </xdr:nvCxnSpPr>
      <xdr:spPr>
        <a:xfrm>
          <a:off x="2684128" y="3931920"/>
          <a:ext cx="6578" cy="579120"/>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195</xdr:colOff>
      <xdr:row>16</xdr:row>
      <xdr:rowOff>3386</xdr:rowOff>
    </xdr:from>
    <xdr:to>
      <xdr:col>1</xdr:col>
      <xdr:colOff>195</xdr:colOff>
      <xdr:row>19</xdr:row>
      <xdr:rowOff>0</xdr:rowOff>
    </xdr:to>
    <xdr:cxnSp macro="">
      <xdr:nvCxnSpPr>
        <xdr:cNvPr id="15" name="Straight Connector 14">
          <a:extLst>
            <a:ext uri="{FF2B5EF4-FFF2-40B4-BE49-F238E27FC236}">
              <a16:creationId xmlns:a16="http://schemas.microsoft.com/office/drawing/2014/main" id="{2CC90A25-F823-4D0A-933F-22F39F2D7604}"/>
            </a:ext>
          </a:extLst>
        </xdr:cNvPr>
        <xdr:cNvCxnSpPr/>
      </xdr:nvCxnSpPr>
      <xdr:spPr>
        <a:xfrm>
          <a:off x="669062" y="3906519"/>
          <a:ext cx="0" cy="657014"/>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17</xdr:col>
      <xdr:colOff>196</xdr:colOff>
      <xdr:row>15</xdr:row>
      <xdr:rowOff>181187</xdr:rowOff>
    </xdr:from>
    <xdr:to>
      <xdr:col>17</xdr:col>
      <xdr:colOff>196</xdr:colOff>
      <xdr:row>19</xdr:row>
      <xdr:rowOff>0</xdr:rowOff>
    </xdr:to>
    <xdr:cxnSp macro="">
      <xdr:nvCxnSpPr>
        <xdr:cNvPr id="16" name="Straight Connector 15">
          <a:extLst>
            <a:ext uri="{FF2B5EF4-FFF2-40B4-BE49-F238E27FC236}">
              <a16:creationId xmlns:a16="http://schemas.microsoft.com/office/drawing/2014/main" id="{ACF39D1C-0529-4B30-8CDB-AD1AE74CE375}"/>
            </a:ext>
          </a:extLst>
        </xdr:cNvPr>
        <xdr:cNvCxnSpPr/>
      </xdr:nvCxnSpPr>
      <xdr:spPr>
        <a:xfrm>
          <a:off x="11751929" y="3881120"/>
          <a:ext cx="0" cy="682413"/>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0</xdr:colOff>
      <xdr:row>48</xdr:row>
      <xdr:rowOff>121924</xdr:rowOff>
    </xdr:from>
    <xdr:to>
      <xdr:col>6</xdr:col>
      <xdr:colOff>402771</xdr:colOff>
      <xdr:row>48</xdr:row>
      <xdr:rowOff>126278</xdr:rowOff>
    </xdr:to>
    <xdr:cxnSp macro="">
      <xdr:nvCxnSpPr>
        <xdr:cNvPr id="19" name="Straight Arrow Connector 18">
          <a:extLst>
            <a:ext uri="{FF2B5EF4-FFF2-40B4-BE49-F238E27FC236}">
              <a16:creationId xmlns:a16="http://schemas.microsoft.com/office/drawing/2014/main" id="{435934D0-B6CE-4AFE-9DD9-2F15ECAEBA96}"/>
            </a:ext>
          </a:extLst>
        </xdr:cNvPr>
        <xdr:cNvCxnSpPr/>
      </xdr:nvCxnSpPr>
      <xdr:spPr>
        <a:xfrm flipV="1">
          <a:off x="9921240" y="2956564"/>
          <a:ext cx="318951" cy="4354"/>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4355</xdr:colOff>
      <xdr:row>54</xdr:row>
      <xdr:rowOff>108858</xdr:rowOff>
    </xdr:from>
    <xdr:to>
      <xdr:col>9</xdr:col>
      <xdr:colOff>275064</xdr:colOff>
      <xdr:row>54</xdr:row>
      <xdr:rowOff>108858</xdr:rowOff>
    </xdr:to>
    <xdr:cxnSp macro="">
      <xdr:nvCxnSpPr>
        <xdr:cNvPr id="20" name="Straight Arrow Connector 19">
          <a:extLst>
            <a:ext uri="{FF2B5EF4-FFF2-40B4-BE49-F238E27FC236}">
              <a16:creationId xmlns:a16="http://schemas.microsoft.com/office/drawing/2014/main" id="{E305E91E-7F8F-4889-A8F4-EC15C34A8285}"/>
            </a:ext>
          </a:extLst>
        </xdr:cNvPr>
        <xdr:cNvCxnSpPr/>
      </xdr:nvCxnSpPr>
      <xdr:spPr>
        <a:xfrm>
          <a:off x="9376955" y="4353198"/>
          <a:ext cx="1756609"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8709</xdr:colOff>
      <xdr:row>51</xdr:row>
      <xdr:rowOff>134980</xdr:rowOff>
    </xdr:from>
    <xdr:to>
      <xdr:col>4</xdr:col>
      <xdr:colOff>347254</xdr:colOff>
      <xdr:row>51</xdr:row>
      <xdr:rowOff>139335</xdr:rowOff>
    </xdr:to>
    <xdr:cxnSp macro="">
      <xdr:nvCxnSpPr>
        <xdr:cNvPr id="21" name="Straight Arrow Connector 20">
          <a:extLst>
            <a:ext uri="{FF2B5EF4-FFF2-40B4-BE49-F238E27FC236}">
              <a16:creationId xmlns:a16="http://schemas.microsoft.com/office/drawing/2014/main" id="{F1C1DE00-6B3C-4F7A-B31C-DA68ADD91DF0}"/>
            </a:ext>
          </a:extLst>
        </xdr:cNvPr>
        <xdr:cNvCxnSpPr/>
      </xdr:nvCxnSpPr>
      <xdr:spPr>
        <a:xfrm>
          <a:off x="9381309" y="3670660"/>
          <a:ext cx="292825" cy="4355"/>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2178</xdr:colOff>
      <xdr:row>56</xdr:row>
      <xdr:rowOff>87083</xdr:rowOff>
    </xdr:from>
    <xdr:to>
      <xdr:col>12</xdr:col>
      <xdr:colOff>21772</xdr:colOff>
      <xdr:row>56</xdr:row>
      <xdr:rowOff>87083</xdr:rowOff>
    </xdr:to>
    <xdr:cxnSp macro="">
      <xdr:nvCxnSpPr>
        <xdr:cNvPr id="22" name="Straight Arrow Connector 21">
          <a:extLst>
            <a:ext uri="{FF2B5EF4-FFF2-40B4-BE49-F238E27FC236}">
              <a16:creationId xmlns:a16="http://schemas.microsoft.com/office/drawing/2014/main" id="{527EFDEA-D197-41AE-A63B-748BA31ECAF9}"/>
            </a:ext>
          </a:extLst>
        </xdr:cNvPr>
        <xdr:cNvCxnSpPr/>
      </xdr:nvCxnSpPr>
      <xdr:spPr>
        <a:xfrm flipV="1">
          <a:off x="9923418" y="4659083"/>
          <a:ext cx="1749334" cy="0"/>
        </a:xfrm>
        <a:prstGeom prst="straightConnector1">
          <a:avLst/>
        </a:prstGeom>
        <a:ln w="19050" cap="flat" cmpd="sng" algn="ctr">
          <a:solidFill>
            <a:schemeClr val="accent2"/>
          </a:solidFill>
          <a:prstDash val="solid"/>
          <a:round/>
          <a:headEnd type="arrow"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4354</xdr:colOff>
      <xdr:row>54</xdr:row>
      <xdr:rowOff>13063</xdr:rowOff>
    </xdr:from>
    <xdr:to>
      <xdr:col>4</xdr:col>
      <xdr:colOff>4354</xdr:colOff>
      <xdr:row>55</xdr:row>
      <xdr:rowOff>21771</xdr:rowOff>
    </xdr:to>
    <xdr:cxnSp macro="">
      <xdr:nvCxnSpPr>
        <xdr:cNvPr id="23" name="Straight Connector 22">
          <a:extLst>
            <a:ext uri="{FF2B5EF4-FFF2-40B4-BE49-F238E27FC236}">
              <a16:creationId xmlns:a16="http://schemas.microsoft.com/office/drawing/2014/main" id="{A3D737E3-9FC4-4F20-B07C-D9DC9741E8C4}"/>
            </a:ext>
          </a:extLst>
        </xdr:cNvPr>
        <xdr:cNvCxnSpPr/>
      </xdr:nvCxnSpPr>
      <xdr:spPr>
        <a:xfrm>
          <a:off x="9376954" y="4257403"/>
          <a:ext cx="0" cy="138248"/>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0</xdr:colOff>
      <xdr:row>54</xdr:row>
      <xdr:rowOff>0</xdr:rowOff>
    </xdr:from>
    <xdr:to>
      <xdr:col>6</xdr:col>
      <xdr:colOff>4354</xdr:colOff>
      <xdr:row>56</xdr:row>
      <xdr:rowOff>126274</xdr:rowOff>
    </xdr:to>
    <xdr:cxnSp macro="">
      <xdr:nvCxnSpPr>
        <xdr:cNvPr id="24" name="Straight Connector 23">
          <a:extLst>
            <a:ext uri="{FF2B5EF4-FFF2-40B4-BE49-F238E27FC236}">
              <a16:creationId xmlns:a16="http://schemas.microsoft.com/office/drawing/2014/main" id="{C79829C4-C3AC-46B0-BB48-CFDE52F6D0ED}"/>
            </a:ext>
          </a:extLst>
        </xdr:cNvPr>
        <xdr:cNvCxnSpPr/>
      </xdr:nvCxnSpPr>
      <xdr:spPr>
        <a:xfrm>
          <a:off x="9921240" y="4244340"/>
          <a:ext cx="4354" cy="453934"/>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12</xdr:col>
      <xdr:colOff>0</xdr:colOff>
      <xdr:row>53</xdr:row>
      <xdr:rowOff>200296</xdr:rowOff>
    </xdr:from>
    <xdr:to>
      <xdr:col>12</xdr:col>
      <xdr:colOff>4355</xdr:colOff>
      <xdr:row>56</xdr:row>
      <xdr:rowOff>91439</xdr:rowOff>
    </xdr:to>
    <xdr:cxnSp macro="">
      <xdr:nvCxnSpPr>
        <xdr:cNvPr id="25" name="Straight Connector 24">
          <a:extLst>
            <a:ext uri="{FF2B5EF4-FFF2-40B4-BE49-F238E27FC236}">
              <a16:creationId xmlns:a16="http://schemas.microsoft.com/office/drawing/2014/main" id="{1531EA17-7034-4C6B-A0C1-7D2162EE6FA0}"/>
            </a:ext>
          </a:extLst>
        </xdr:cNvPr>
        <xdr:cNvCxnSpPr/>
      </xdr:nvCxnSpPr>
      <xdr:spPr>
        <a:xfrm>
          <a:off x="11650980" y="4208416"/>
          <a:ext cx="4355" cy="455023"/>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10</xdr:col>
      <xdr:colOff>0</xdr:colOff>
      <xdr:row>53</xdr:row>
      <xdr:rowOff>191588</xdr:rowOff>
    </xdr:from>
    <xdr:to>
      <xdr:col>10</xdr:col>
      <xdr:colOff>4354</xdr:colOff>
      <xdr:row>54</xdr:row>
      <xdr:rowOff>187235</xdr:rowOff>
    </xdr:to>
    <xdr:cxnSp macro="">
      <xdr:nvCxnSpPr>
        <xdr:cNvPr id="26" name="Straight Connector 25">
          <a:extLst>
            <a:ext uri="{FF2B5EF4-FFF2-40B4-BE49-F238E27FC236}">
              <a16:creationId xmlns:a16="http://schemas.microsoft.com/office/drawing/2014/main" id="{BACF1E0E-9889-40AF-B2C0-E71375F309DC}"/>
            </a:ext>
          </a:extLst>
        </xdr:cNvPr>
        <xdr:cNvCxnSpPr/>
      </xdr:nvCxnSpPr>
      <xdr:spPr>
        <a:xfrm flipH="1">
          <a:off x="11140440" y="4199708"/>
          <a:ext cx="4354" cy="170907"/>
        </a:xfrm>
        <a:prstGeom prst="line">
          <a:avLst/>
        </a:prstGeom>
        <a:ln w="19050" cap="flat" cmpd="sng" algn="ctr">
          <a:solidFill>
            <a:schemeClr val="accent6"/>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106681</xdr:colOff>
      <xdr:row>0</xdr:row>
      <xdr:rowOff>175261</xdr:rowOff>
    </xdr:from>
    <xdr:to>
      <xdr:col>6</xdr:col>
      <xdr:colOff>502921</xdr:colOff>
      <xdr:row>15</xdr:row>
      <xdr:rowOff>151720</xdr:rowOff>
    </xdr:to>
    <xdr:pic>
      <xdr:nvPicPr>
        <xdr:cNvPr id="2" name="Picture 1">
          <a:extLst>
            <a:ext uri="{FF2B5EF4-FFF2-40B4-BE49-F238E27FC236}">
              <a16:creationId xmlns:a16="http://schemas.microsoft.com/office/drawing/2014/main" id="{00F1EF80-6CC6-5235-9525-BB33DAEB4FE2}"/>
            </a:ext>
          </a:extLst>
        </xdr:cNvPr>
        <xdr:cNvPicPr>
          <a:picLocks noChangeAspect="1"/>
        </xdr:cNvPicPr>
      </xdr:nvPicPr>
      <xdr:blipFill>
        <a:blip xmlns:r="http://schemas.openxmlformats.org/officeDocument/2006/relationships" r:embed="rId1"/>
        <a:stretch>
          <a:fillRect/>
        </a:stretch>
      </xdr:blipFill>
      <xdr:spPr>
        <a:xfrm>
          <a:off x="106681" y="175261"/>
          <a:ext cx="4419600" cy="29535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diranbatteries.de/" TargetMode="External"/><Relationship Id="rId1" Type="http://schemas.openxmlformats.org/officeDocument/2006/relationships/hyperlink" Target="http://www.tadiranbat.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138"/>
  <sheetViews>
    <sheetView showGridLines="0" tabSelected="1" zoomScaleNormal="100" zoomScaleSheetLayoutView="100" workbookViewId="0">
      <selection activeCell="D96" sqref="D96:I96"/>
    </sheetView>
  </sheetViews>
  <sheetFormatPr defaultColWidth="9" defaultRowHeight="15.6" x14ac:dyDescent="0.3"/>
  <cols>
    <col min="1" max="1" width="42.69921875" customWidth="1"/>
    <col min="2" max="5" width="7.5" customWidth="1"/>
    <col min="6" max="6" width="8.796875" customWidth="1"/>
    <col min="7" max="7" width="9.296875" customWidth="1"/>
    <col min="8" max="12" width="7.5" customWidth="1"/>
    <col min="13" max="13" width="8.09765625" customWidth="1"/>
    <col min="14" max="16" width="7.5" customWidth="1"/>
    <col min="18" max="18" width="9" customWidth="1"/>
    <col min="19" max="19" width="12.296875" customWidth="1"/>
    <col min="20" max="20" width="12" customWidth="1"/>
    <col min="21" max="21" width="13.09765625" customWidth="1"/>
  </cols>
  <sheetData>
    <row r="1" spans="1:44" ht="32.25" customHeight="1" x14ac:dyDescent="0.3">
      <c r="A1" s="18" t="s">
        <v>510</v>
      </c>
      <c r="B1" s="186" t="s">
        <v>511</v>
      </c>
      <c r="C1" s="186"/>
      <c r="D1" s="186"/>
      <c r="E1" s="186"/>
      <c r="F1" s="186"/>
      <c r="G1" s="186"/>
      <c r="H1" s="186"/>
      <c r="I1" s="186"/>
      <c r="J1" s="186"/>
      <c r="K1" s="186"/>
      <c r="L1" s="186"/>
      <c r="M1" s="186"/>
      <c r="N1" s="19"/>
      <c r="O1" s="182" t="s">
        <v>220</v>
      </c>
      <c r="P1" s="182"/>
    </row>
    <row r="2" spans="1:44" ht="3.6" customHeight="1" x14ac:dyDescent="0.3">
      <c r="A2" s="4"/>
      <c r="B2" s="4"/>
      <c r="C2" s="4"/>
      <c r="D2" s="4"/>
      <c r="E2" s="4"/>
      <c r="F2" s="4"/>
      <c r="G2" s="4"/>
      <c r="H2" s="4"/>
      <c r="I2" s="4"/>
      <c r="J2" s="4"/>
      <c r="K2" s="4"/>
      <c r="L2" s="4"/>
      <c r="M2" s="4"/>
      <c r="N2" s="4"/>
      <c r="O2" s="4"/>
      <c r="P2" s="4"/>
    </row>
    <row r="3" spans="1:44" ht="21" customHeight="1" x14ac:dyDescent="0.3">
      <c r="A3" s="180" t="s">
        <v>74</v>
      </c>
      <c r="B3" s="181"/>
      <c r="C3" s="181"/>
      <c r="D3" s="181"/>
      <c r="E3" s="181"/>
      <c r="F3" s="181"/>
      <c r="G3" s="181"/>
      <c r="H3" s="181"/>
      <c r="I3" s="181"/>
      <c r="J3" s="181"/>
      <c r="K3" s="181"/>
      <c r="L3" s="181"/>
      <c r="M3" s="181"/>
      <c r="N3" s="181"/>
      <c r="O3" s="181"/>
      <c r="P3" s="181"/>
      <c r="Q3" s="3"/>
      <c r="R3" s="3"/>
      <c r="S3" s="3"/>
      <c r="T3" s="3"/>
      <c r="U3" s="3"/>
      <c r="V3" s="3"/>
      <c r="W3" s="3"/>
      <c r="X3" s="3"/>
      <c r="Y3" s="3"/>
      <c r="Z3" s="3"/>
      <c r="AA3" s="3"/>
      <c r="AB3" s="3"/>
      <c r="AC3" s="3"/>
      <c r="AD3" s="3"/>
      <c r="AE3" s="3"/>
      <c r="AF3" s="3"/>
      <c r="AG3" s="3"/>
      <c r="AH3" s="3"/>
      <c r="AI3" s="3"/>
      <c r="AJ3" s="3"/>
      <c r="AK3" s="3"/>
      <c r="AL3" s="3"/>
      <c r="AM3" s="3"/>
      <c r="AN3" s="3"/>
      <c r="AO3" s="3"/>
      <c r="AP3" s="3"/>
      <c r="AQ3" s="3"/>
      <c r="AR3" s="3"/>
    </row>
    <row r="4" spans="1:44" ht="4.2" customHeight="1" x14ac:dyDescent="0.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row>
    <row r="5" spans="1:44" ht="21.6" thickBot="1" x14ac:dyDescent="0.45">
      <c r="A5" s="20" t="s">
        <v>5</v>
      </c>
      <c r="B5" s="2"/>
      <c r="C5" s="2"/>
      <c r="D5" s="2"/>
      <c r="E5" s="2"/>
      <c r="F5" s="2"/>
      <c r="G5" s="2"/>
      <c r="H5" s="2"/>
      <c r="I5" s="2"/>
      <c r="J5" s="2"/>
      <c r="K5" s="2"/>
      <c r="L5" s="2"/>
      <c r="M5" s="2"/>
      <c r="N5" s="2"/>
      <c r="O5" s="2"/>
      <c r="P5" s="2"/>
    </row>
    <row r="6" spans="1:44" ht="4.5" customHeight="1" thickBot="1" x14ac:dyDescent="0.35"/>
    <row r="7" spans="1:44" ht="18.600000000000001" thickBot="1" x14ac:dyDescent="0.4">
      <c r="A7" s="5" t="s">
        <v>75</v>
      </c>
      <c r="B7" s="183" t="s">
        <v>512</v>
      </c>
      <c r="C7" s="184"/>
      <c r="D7" s="184"/>
      <c r="E7" s="184"/>
      <c r="F7" s="184"/>
      <c r="G7" s="184"/>
      <c r="H7" s="184"/>
      <c r="I7" s="184"/>
      <c r="J7" s="184"/>
      <c r="K7" s="184"/>
      <c r="L7" s="184"/>
      <c r="M7" s="185"/>
      <c r="N7" s="6" t="s">
        <v>514</v>
      </c>
      <c r="O7" s="187"/>
      <c r="P7" s="188"/>
    </row>
    <row r="8" spans="1:44" ht="9" customHeight="1" thickBot="1" x14ac:dyDescent="0.35">
      <c r="A8" s="5"/>
      <c r="B8" s="5"/>
      <c r="C8" s="5"/>
      <c r="D8" s="5"/>
      <c r="E8" s="5"/>
      <c r="F8" s="5"/>
      <c r="G8" s="5"/>
      <c r="H8" s="5"/>
      <c r="I8" s="5"/>
      <c r="J8" s="5"/>
      <c r="K8" s="5"/>
      <c r="L8" s="5"/>
      <c r="M8" s="5"/>
      <c r="N8" s="5"/>
      <c r="O8" s="5"/>
      <c r="P8" s="5"/>
    </row>
    <row r="9" spans="1:44" x14ac:dyDescent="0.3">
      <c r="A9" s="5" t="s">
        <v>21</v>
      </c>
      <c r="B9" s="140" t="s">
        <v>100</v>
      </c>
      <c r="C9" s="141"/>
      <c r="D9" s="141"/>
      <c r="E9" s="141"/>
      <c r="F9" s="141"/>
      <c r="G9" s="142"/>
      <c r="H9" s="142"/>
      <c r="I9" s="142"/>
      <c r="J9" s="142"/>
      <c r="K9" s="142"/>
      <c r="L9" s="142"/>
      <c r="M9" s="142"/>
      <c r="N9" s="142"/>
      <c r="O9" s="143"/>
      <c r="P9" s="144"/>
    </row>
    <row r="10" spans="1:44" x14ac:dyDescent="0.3">
      <c r="A10" s="5"/>
      <c r="B10" s="145"/>
      <c r="C10" s="146"/>
      <c r="D10" s="146"/>
      <c r="E10" s="146"/>
      <c r="F10" s="146"/>
      <c r="G10" s="147"/>
      <c r="H10" s="147"/>
      <c r="I10" s="147"/>
      <c r="J10" s="147"/>
      <c r="K10" s="147"/>
      <c r="L10" s="147"/>
      <c r="M10" s="147"/>
      <c r="N10" s="147"/>
      <c r="O10" s="148"/>
      <c r="P10" s="149"/>
    </row>
    <row r="11" spans="1:44" x14ac:dyDescent="0.3">
      <c r="A11" s="5"/>
      <c r="B11" s="145"/>
      <c r="C11" s="146"/>
      <c r="D11" s="146"/>
      <c r="E11" s="146"/>
      <c r="F11" s="146"/>
      <c r="G11" s="147"/>
      <c r="H11" s="147"/>
      <c r="I11" s="147"/>
      <c r="J11" s="147"/>
      <c r="K11" s="147"/>
      <c r="L11" s="147"/>
      <c r="M11" s="147"/>
      <c r="N11" s="147"/>
      <c r="O11" s="148"/>
      <c r="P11" s="149"/>
    </row>
    <row r="12" spans="1:44" ht="16.2" thickBot="1" x14ac:dyDescent="0.35">
      <c r="A12" s="5"/>
      <c r="B12" s="150"/>
      <c r="C12" s="151"/>
      <c r="D12" s="151"/>
      <c r="E12" s="151"/>
      <c r="F12" s="151"/>
      <c r="G12" s="152"/>
      <c r="H12" s="152"/>
      <c r="I12" s="152"/>
      <c r="J12" s="152"/>
      <c r="K12" s="152"/>
      <c r="L12" s="152"/>
      <c r="M12" s="152"/>
      <c r="N12" s="152"/>
      <c r="O12" s="153"/>
      <c r="P12" s="154"/>
    </row>
    <row r="13" spans="1:44" ht="9" customHeight="1" thickBot="1" x14ac:dyDescent="0.35">
      <c r="A13" s="5"/>
      <c r="B13" s="62"/>
      <c r="C13" s="62"/>
      <c r="D13" s="62"/>
      <c r="E13" s="62"/>
      <c r="F13" s="62"/>
      <c r="G13" s="62"/>
      <c r="H13" s="62"/>
      <c r="I13" s="62"/>
      <c r="J13" s="62"/>
      <c r="K13" s="62"/>
      <c r="L13" s="62"/>
      <c r="M13" s="62"/>
      <c r="N13" s="62"/>
      <c r="O13" s="62"/>
      <c r="P13" s="62"/>
    </row>
    <row r="14" spans="1:44" ht="16.2" customHeight="1" thickBot="1" x14ac:dyDescent="0.35">
      <c r="B14" s="6" t="s">
        <v>116</v>
      </c>
      <c r="C14" s="189" t="s">
        <v>221</v>
      </c>
      <c r="D14" s="190"/>
      <c r="E14" s="190"/>
      <c r="F14" s="190"/>
      <c r="G14" s="190"/>
      <c r="H14" s="191"/>
      <c r="I14" s="192" t="s">
        <v>513</v>
      </c>
      <c r="J14" s="193"/>
      <c r="K14" s="112" t="s">
        <v>221</v>
      </c>
      <c r="L14" s="165"/>
      <c r="M14" s="165"/>
      <c r="N14" s="165"/>
      <c r="O14" s="165"/>
      <c r="P14" s="113"/>
    </row>
    <row r="15" spans="1:44" ht="9" customHeight="1" thickBot="1" x14ac:dyDescent="0.35">
      <c r="A15" s="5"/>
      <c r="B15" s="5"/>
      <c r="C15" s="5"/>
      <c r="D15" s="5"/>
      <c r="E15" s="5"/>
      <c r="F15" s="5"/>
      <c r="G15" s="5"/>
      <c r="H15" s="5"/>
      <c r="I15" s="5"/>
      <c r="J15" s="5"/>
      <c r="K15" s="5"/>
      <c r="L15" s="5"/>
      <c r="M15" s="5"/>
      <c r="N15" s="5"/>
      <c r="O15" s="5"/>
      <c r="P15" s="5"/>
    </row>
    <row r="16" spans="1:44" ht="18.600000000000001" thickBot="1" x14ac:dyDescent="0.4">
      <c r="A16" s="5" t="s">
        <v>59</v>
      </c>
      <c r="B16" s="183" t="s">
        <v>222</v>
      </c>
      <c r="C16" s="184"/>
      <c r="D16" s="184"/>
      <c r="E16" s="184"/>
      <c r="F16" s="184"/>
      <c r="G16" s="184"/>
      <c r="H16" s="184"/>
      <c r="I16" s="184"/>
      <c r="J16" s="184"/>
      <c r="K16" s="184"/>
      <c r="L16" s="184"/>
      <c r="M16" s="184"/>
      <c r="N16" s="184"/>
      <c r="O16" s="184"/>
      <c r="P16" s="185"/>
    </row>
    <row r="17" spans="1:16" ht="9" customHeight="1" thickBot="1" x14ac:dyDescent="0.35">
      <c r="A17" s="5"/>
      <c r="B17" s="5"/>
      <c r="C17" s="5"/>
      <c r="D17" s="5"/>
      <c r="E17" s="5"/>
      <c r="F17" s="5"/>
      <c r="G17" s="5"/>
      <c r="H17" s="5"/>
      <c r="I17" s="5"/>
      <c r="J17" s="5"/>
      <c r="K17" s="5"/>
      <c r="L17" s="5"/>
      <c r="M17" s="5"/>
      <c r="N17" s="5"/>
      <c r="O17" s="5"/>
      <c r="P17" s="5"/>
    </row>
    <row r="18" spans="1:16" ht="16.2" thickBot="1" x14ac:dyDescent="0.35">
      <c r="A18" s="5" t="s">
        <v>2</v>
      </c>
      <c r="B18" s="112" t="s">
        <v>516</v>
      </c>
      <c r="C18" s="165"/>
      <c r="D18" s="165"/>
      <c r="E18" s="113"/>
      <c r="F18" s="5"/>
      <c r="G18" s="112" t="s">
        <v>517</v>
      </c>
      <c r="H18" s="165"/>
      <c r="I18" s="165"/>
      <c r="J18" s="165"/>
      <c r="K18" s="113"/>
      <c r="L18" s="5"/>
      <c r="M18" s="177" t="s">
        <v>1</v>
      </c>
      <c r="N18" s="178"/>
      <c r="O18" s="178"/>
      <c r="P18" s="179"/>
    </row>
    <row r="19" spans="1:16" ht="9" customHeight="1" thickBot="1" x14ac:dyDescent="0.35">
      <c r="A19" s="5"/>
      <c r="B19" s="5"/>
      <c r="C19" s="5"/>
      <c r="D19" s="5"/>
      <c r="E19" s="5"/>
      <c r="F19" s="5"/>
      <c r="G19" s="5"/>
      <c r="H19" s="5"/>
      <c r="I19" s="5"/>
      <c r="J19" s="5"/>
      <c r="K19" s="5"/>
      <c r="L19" s="5"/>
      <c r="M19" s="5"/>
      <c r="N19" s="5"/>
      <c r="O19" s="5"/>
      <c r="P19" s="5"/>
    </row>
    <row r="20" spans="1:16" ht="16.2" thickBot="1" x14ac:dyDescent="0.35">
      <c r="A20" s="5"/>
      <c r="B20" s="112" t="s">
        <v>46</v>
      </c>
      <c r="C20" s="165"/>
      <c r="D20" s="165"/>
      <c r="E20" s="165"/>
      <c r="F20" s="165"/>
      <c r="G20" s="165"/>
      <c r="H20" s="113"/>
      <c r="J20" s="112" t="s">
        <v>3</v>
      </c>
      <c r="K20" s="165"/>
      <c r="L20" s="165"/>
      <c r="M20" s="165"/>
      <c r="N20" s="165"/>
      <c r="O20" s="165"/>
      <c r="P20" s="113"/>
    </row>
    <row r="21" spans="1:16" ht="9" customHeight="1" thickBot="1" x14ac:dyDescent="0.35">
      <c r="A21" s="5"/>
      <c r="B21" s="5"/>
      <c r="C21" s="5"/>
      <c r="D21" s="5"/>
      <c r="E21" s="5"/>
      <c r="F21" s="5"/>
      <c r="G21" s="5"/>
      <c r="H21" s="5"/>
      <c r="I21" s="5"/>
      <c r="J21" s="5"/>
      <c r="K21" s="5"/>
      <c r="L21" s="5"/>
      <c r="M21" s="5"/>
      <c r="N21" s="5"/>
      <c r="O21" s="5"/>
      <c r="P21" s="5"/>
    </row>
    <row r="22" spans="1:16" ht="16.2" thickBot="1" x14ac:dyDescent="0.35">
      <c r="A22" s="5"/>
      <c r="B22" s="112" t="s">
        <v>0</v>
      </c>
      <c r="C22" s="165"/>
      <c r="D22" s="165"/>
      <c r="E22" s="165"/>
      <c r="F22" s="165"/>
      <c r="G22" s="165"/>
      <c r="H22" s="165"/>
      <c r="I22" s="165"/>
      <c r="J22" s="165"/>
      <c r="K22" s="165"/>
      <c r="L22" s="165"/>
      <c r="M22" s="165"/>
      <c r="N22" s="165"/>
      <c r="O22" s="165"/>
      <c r="P22" s="113"/>
    </row>
    <row r="23" spans="1:16" ht="9" customHeight="1" thickBot="1" x14ac:dyDescent="0.35">
      <c r="A23" s="5"/>
      <c r="B23" s="7"/>
      <c r="C23" s="7"/>
      <c r="D23" s="7"/>
      <c r="E23" s="7"/>
      <c r="F23" s="7"/>
      <c r="G23" s="7"/>
      <c r="H23" s="7"/>
      <c r="I23" s="7"/>
      <c r="J23" s="5"/>
      <c r="K23" s="5"/>
      <c r="L23" s="7"/>
      <c r="M23" s="7"/>
      <c r="N23" s="7"/>
      <c r="O23" s="7"/>
      <c r="P23" s="7"/>
    </row>
    <row r="24" spans="1:16" ht="16.2" thickBot="1" x14ac:dyDescent="0.35">
      <c r="A24" s="5"/>
      <c r="B24" s="112" t="s">
        <v>4</v>
      </c>
      <c r="C24" s="165"/>
      <c r="D24" s="165"/>
      <c r="E24" s="113"/>
      <c r="F24" s="5"/>
      <c r="G24" s="112" t="s">
        <v>518</v>
      </c>
      <c r="H24" s="113"/>
      <c r="I24" s="5"/>
      <c r="J24" s="112" t="s">
        <v>630</v>
      </c>
      <c r="K24" s="113"/>
      <c r="M24" s="112" t="s">
        <v>60</v>
      </c>
      <c r="N24" s="165"/>
      <c r="O24" s="165"/>
      <c r="P24" s="113"/>
    </row>
    <row r="25" spans="1:16" ht="9" customHeight="1" thickBot="1" x14ac:dyDescent="0.35">
      <c r="A25" s="5"/>
      <c r="B25" s="5"/>
      <c r="C25" s="5"/>
      <c r="D25" s="5"/>
      <c r="E25" s="5"/>
      <c r="F25" s="5"/>
      <c r="G25" s="5"/>
      <c r="H25" s="5"/>
      <c r="I25" s="5"/>
      <c r="J25" s="5"/>
      <c r="K25" s="5"/>
      <c r="L25" s="5"/>
      <c r="M25" s="5"/>
      <c r="N25" s="5"/>
      <c r="O25" s="5"/>
      <c r="P25" s="5"/>
    </row>
    <row r="26" spans="1:16" ht="16.2" thickBot="1" x14ac:dyDescent="0.35">
      <c r="A26" s="5" t="s">
        <v>22</v>
      </c>
      <c r="B26" s="112" t="s">
        <v>45</v>
      </c>
      <c r="C26" s="165"/>
      <c r="D26" s="165"/>
      <c r="E26" s="113"/>
      <c r="F26" s="5"/>
      <c r="G26" s="5"/>
      <c r="H26" s="5"/>
      <c r="I26" s="5"/>
      <c r="J26" s="5"/>
      <c r="K26" s="5"/>
      <c r="L26" s="6" t="s">
        <v>515</v>
      </c>
      <c r="M26" s="174"/>
      <c r="N26" s="175"/>
      <c r="O26" s="175"/>
      <c r="P26" s="176"/>
    </row>
    <row r="27" spans="1:16" ht="9" customHeight="1" thickBot="1" x14ac:dyDescent="0.35">
      <c r="A27" s="5"/>
      <c r="B27" s="5"/>
      <c r="C27" s="5"/>
      <c r="D27" s="5"/>
      <c r="E27" s="5"/>
      <c r="F27" s="5"/>
      <c r="G27" s="5"/>
      <c r="H27" s="5"/>
      <c r="I27" s="5"/>
      <c r="J27" s="5"/>
      <c r="K27" s="5"/>
      <c r="L27" s="5"/>
      <c r="M27" s="5"/>
      <c r="N27" s="5"/>
      <c r="O27" s="5"/>
      <c r="P27" s="5"/>
    </row>
    <row r="28" spans="1:16" ht="16.2" thickBot="1" x14ac:dyDescent="0.35">
      <c r="A28" s="5" t="s">
        <v>47</v>
      </c>
      <c r="B28" s="112" t="s">
        <v>49</v>
      </c>
      <c r="C28" s="165"/>
      <c r="D28" s="165"/>
      <c r="E28" s="113"/>
      <c r="F28" s="5"/>
      <c r="G28" s="5"/>
      <c r="H28" s="5"/>
      <c r="I28" s="5"/>
      <c r="J28" s="5"/>
      <c r="K28" s="5"/>
    </row>
    <row r="29" spans="1:16" x14ac:dyDescent="0.3">
      <c r="A29" s="5"/>
      <c r="B29" s="5"/>
      <c r="C29" s="5"/>
      <c r="D29" s="5"/>
      <c r="E29" s="5"/>
      <c r="F29" s="5"/>
      <c r="G29" s="5"/>
      <c r="H29" s="5"/>
      <c r="I29" s="5"/>
      <c r="J29" s="5"/>
      <c r="K29" s="5"/>
      <c r="L29" s="5"/>
      <c r="M29" s="5"/>
      <c r="N29" s="5"/>
      <c r="O29" s="5"/>
      <c r="P29" s="5"/>
    </row>
    <row r="30" spans="1:16" ht="21.6" thickBot="1" x14ac:dyDescent="0.45">
      <c r="A30" s="20" t="s">
        <v>6</v>
      </c>
      <c r="B30" s="117" t="s">
        <v>594</v>
      </c>
      <c r="C30" s="118"/>
      <c r="D30" s="118"/>
      <c r="E30" s="118"/>
      <c r="F30" s="118"/>
      <c r="G30" s="118"/>
      <c r="H30" s="118"/>
      <c r="I30" s="118"/>
      <c r="J30" s="118"/>
      <c r="K30" s="118"/>
      <c r="L30" s="118"/>
      <c r="M30" s="118"/>
      <c r="N30" s="118"/>
      <c r="O30" s="118"/>
      <c r="P30" s="119"/>
    </row>
    <row r="31" spans="1:16" ht="9" customHeight="1" thickBot="1" x14ac:dyDescent="0.35">
      <c r="A31" s="5"/>
      <c r="B31" s="5"/>
      <c r="C31" s="5"/>
      <c r="D31" s="5"/>
      <c r="E31" s="5"/>
      <c r="F31" s="5"/>
      <c r="G31" s="5"/>
      <c r="H31" s="5"/>
      <c r="I31" s="5"/>
      <c r="J31" s="5"/>
      <c r="K31" s="5"/>
      <c r="L31" s="5"/>
      <c r="M31" s="5"/>
      <c r="N31" s="5"/>
      <c r="O31" s="5"/>
      <c r="P31" s="5"/>
    </row>
    <row r="32" spans="1:16" ht="16.2" thickBot="1" x14ac:dyDescent="0.35">
      <c r="A32" s="5" t="s">
        <v>555</v>
      </c>
      <c r="C32" s="6" t="s">
        <v>112</v>
      </c>
      <c r="D32" s="8"/>
      <c r="E32" s="5" t="s">
        <v>520</v>
      </c>
      <c r="F32" s="6" t="s">
        <v>7</v>
      </c>
      <c r="G32" s="8"/>
      <c r="H32" s="5" t="s">
        <v>520</v>
      </c>
      <c r="K32" s="6" t="s">
        <v>521</v>
      </c>
      <c r="L32" s="8"/>
      <c r="M32" s="5" t="s">
        <v>520</v>
      </c>
      <c r="P32" s="7"/>
    </row>
    <row r="33" spans="1:23" x14ac:dyDescent="0.3">
      <c r="B33" s="26"/>
      <c r="C33" s="5"/>
      <c r="D33" s="5"/>
      <c r="E33" s="5"/>
      <c r="F33" s="5"/>
      <c r="G33" s="5"/>
      <c r="H33" s="5"/>
      <c r="I33" s="5"/>
      <c r="J33" s="5"/>
      <c r="K33" s="5"/>
      <c r="L33" s="5"/>
      <c r="M33" s="5"/>
      <c r="N33" s="5"/>
      <c r="O33" s="5"/>
      <c r="P33" s="57" t="str">
        <f>IF(L32="","Electronics minimum voltage is a key parameter to design an optimal battery solution and is mandatory to fill in.","")</f>
        <v>Electronics minimum voltage is a key parameter to design an optimal battery solution and is mandatory to fill in.</v>
      </c>
    </row>
    <row r="34" spans="1:23" ht="9" customHeight="1" thickBot="1" x14ac:dyDescent="0.35">
      <c r="B34" s="26"/>
      <c r="C34" s="5"/>
      <c r="D34" s="5"/>
      <c r="E34" s="5"/>
      <c r="F34" s="5"/>
      <c r="G34" s="5"/>
      <c r="H34" s="5"/>
      <c r="I34" s="5"/>
      <c r="J34" s="5"/>
      <c r="K34" s="5"/>
      <c r="L34" s="5"/>
      <c r="M34" s="5"/>
      <c r="N34" s="5"/>
      <c r="O34" s="5"/>
      <c r="P34" s="5"/>
    </row>
    <row r="35" spans="1:23" ht="16.2" customHeight="1" thickBot="1" x14ac:dyDescent="0.35">
      <c r="A35" s="5" t="s">
        <v>562</v>
      </c>
      <c r="B35" s="5" t="s">
        <v>563</v>
      </c>
      <c r="C35" s="5"/>
      <c r="D35" s="5"/>
      <c r="E35" s="59"/>
      <c r="F35" s="10" t="s">
        <v>108</v>
      </c>
      <c r="G35" s="5"/>
      <c r="L35" s="5"/>
      <c r="N35" s="6" t="s">
        <v>606</v>
      </c>
      <c r="O35" s="8">
        <v>0</v>
      </c>
      <c r="P35" s="10" t="s">
        <v>108</v>
      </c>
    </row>
    <row r="36" spans="1:23" ht="16.2" customHeight="1" thickBot="1" x14ac:dyDescent="0.35">
      <c r="A36" s="5"/>
      <c r="B36" s="5"/>
      <c r="C36" s="5"/>
      <c r="D36" s="5"/>
      <c r="E36" s="5"/>
      <c r="H36" s="5"/>
      <c r="I36" s="115" t="s">
        <v>605</v>
      </c>
      <c r="J36" s="115"/>
      <c r="K36" s="115"/>
      <c r="L36" s="115"/>
      <c r="M36" s="115"/>
      <c r="N36" s="116"/>
      <c r="O36" s="8">
        <v>0</v>
      </c>
      <c r="P36" s="32" t="str">
        <f>IF($G$42=DB!$AN$2,"µA","µW")</f>
        <v>µA</v>
      </c>
    </row>
    <row r="37" spans="1:23" ht="16.2" thickBot="1" x14ac:dyDescent="0.35">
      <c r="A37" s="25"/>
      <c r="B37" s="5"/>
      <c r="C37" s="5"/>
      <c r="D37" s="5"/>
      <c r="E37" s="5"/>
      <c r="F37" s="5"/>
      <c r="G37" s="5"/>
      <c r="H37" s="5"/>
      <c r="I37" s="5"/>
      <c r="J37" s="5"/>
      <c r="K37" s="7"/>
      <c r="L37" s="7"/>
      <c r="M37" s="7"/>
      <c r="N37" s="6" t="s">
        <v>545</v>
      </c>
      <c r="O37" s="63">
        <f>O35*VLOOKUP(P35,DB!$AB$2:$AC$10,2,FALSE)*O36*VLOOKUP(P36,DB!$AD$2:$AE$8,2,FALSE)/3600</f>
        <v>0</v>
      </c>
      <c r="P37" s="32" t="str">
        <f>IF(OR(P36=DB!AD2,P36=DB!AD3,P36=DB!AD4),"mAh","mWh")</f>
        <v>mAh</v>
      </c>
    </row>
    <row r="38" spans="1:23" ht="16.2" thickBot="1" x14ac:dyDescent="0.35">
      <c r="A38" s="5" t="s">
        <v>595</v>
      </c>
      <c r="B38" s="59"/>
      <c r="C38" s="10" t="s">
        <v>108</v>
      </c>
    </row>
    <row r="39" spans="1:23" ht="9" customHeight="1" thickBot="1" x14ac:dyDescent="0.35">
      <c r="A39" s="5"/>
      <c r="B39" s="5"/>
      <c r="C39" s="5"/>
      <c r="D39" s="5"/>
      <c r="E39" s="5"/>
      <c r="F39" s="5"/>
      <c r="G39" s="5"/>
      <c r="H39" s="5"/>
      <c r="I39" s="5"/>
      <c r="J39" s="7"/>
    </row>
    <row r="40" spans="1:23" ht="16.2" thickBot="1" x14ac:dyDescent="0.35">
      <c r="A40" s="5" t="s">
        <v>522</v>
      </c>
      <c r="B40" s="136" t="s">
        <v>57</v>
      </c>
      <c r="C40" s="173"/>
      <c r="D40" s="137"/>
      <c r="E40" s="5"/>
      <c r="F40" s="6" t="s">
        <v>552</v>
      </c>
      <c r="G40" s="136" t="s">
        <v>57</v>
      </c>
      <c r="H40" s="173"/>
      <c r="I40" s="137"/>
      <c r="J40" s="5"/>
      <c r="K40" s="5"/>
      <c r="L40" s="6" t="s">
        <v>553</v>
      </c>
      <c r="M40" s="136" t="s">
        <v>49</v>
      </c>
      <c r="N40" s="173"/>
      <c r="O40" s="173"/>
      <c r="P40" s="137"/>
      <c r="R40" s="30"/>
      <c r="S40" s="30"/>
      <c r="T40" s="30"/>
      <c r="U40" s="30"/>
      <c r="V40" s="30"/>
      <c r="W40" s="30"/>
    </row>
    <row r="41" spans="1:23" ht="9" customHeight="1" thickBot="1" x14ac:dyDescent="0.35">
      <c r="A41" s="5"/>
      <c r="B41" s="5"/>
      <c r="C41" s="5"/>
      <c r="D41" s="5"/>
      <c r="I41" s="5"/>
      <c r="K41" s="5"/>
      <c r="L41" s="5"/>
      <c r="M41" s="5"/>
      <c r="N41" s="5"/>
      <c r="O41" s="5"/>
      <c r="P41" s="5"/>
      <c r="R41" s="30"/>
      <c r="S41" s="30"/>
      <c r="T41" s="30"/>
      <c r="U41" s="30"/>
      <c r="V41" s="30"/>
      <c r="W41" s="30"/>
    </row>
    <row r="42" spans="1:23" ht="16.2" thickBot="1" x14ac:dyDescent="0.35">
      <c r="A42" s="5" t="s">
        <v>103</v>
      </c>
      <c r="B42" s="11"/>
      <c r="C42" s="12" t="str">
        <f>IF($G$42=DB!$AN$2,"µA","µW")</f>
        <v>µA</v>
      </c>
      <c r="D42" s="5"/>
      <c r="F42" s="6" t="s">
        <v>523</v>
      </c>
      <c r="G42" s="136" t="s">
        <v>101</v>
      </c>
      <c r="H42" s="173"/>
      <c r="I42" s="137"/>
      <c r="R42" s="30"/>
      <c r="S42" s="30">
        <f>(B42*VLOOKUP(C42,DB!$AD$2:$AE$8,2,FALSE))</f>
        <v>0</v>
      </c>
      <c r="T42" s="30"/>
      <c r="U42" s="30"/>
      <c r="V42" s="30">
        <f>S42*1000</f>
        <v>0</v>
      </c>
      <c r="W42" s="30"/>
    </row>
    <row r="43" spans="1:23" ht="9" customHeight="1" x14ac:dyDescent="0.3">
      <c r="A43" s="5"/>
      <c r="B43" s="5"/>
      <c r="C43" s="5"/>
      <c r="D43" s="5"/>
      <c r="E43" s="5"/>
      <c r="F43" s="5"/>
      <c r="G43" s="5"/>
      <c r="H43" s="5"/>
      <c r="I43" s="5"/>
      <c r="J43" s="5"/>
      <c r="K43" s="5"/>
      <c r="L43" s="5"/>
      <c r="M43" s="5"/>
      <c r="N43" s="5"/>
      <c r="O43" s="5"/>
      <c r="P43" s="5"/>
      <c r="R43" s="30"/>
      <c r="S43" s="30"/>
      <c r="T43" s="30"/>
      <c r="U43" s="30"/>
      <c r="V43" s="30"/>
      <c r="W43" s="30"/>
    </row>
    <row r="44" spans="1:23" ht="16.5" customHeight="1" x14ac:dyDescent="0.3">
      <c r="A44" s="5"/>
      <c r="B44" s="124" t="s">
        <v>72</v>
      </c>
      <c r="C44" s="126"/>
      <c r="D44" s="124" t="s">
        <v>9</v>
      </c>
      <c r="E44" s="126"/>
      <c r="F44" s="124" t="s">
        <v>571</v>
      </c>
      <c r="G44" s="126"/>
      <c r="H44" s="124" t="s">
        <v>534</v>
      </c>
      <c r="I44" s="126"/>
      <c r="J44" s="124" t="s">
        <v>537</v>
      </c>
      <c r="K44" s="125"/>
      <c r="L44" s="125"/>
      <c r="M44" s="126"/>
      <c r="N44" s="124" t="s">
        <v>535</v>
      </c>
      <c r="O44" s="125"/>
      <c r="P44" s="126"/>
      <c r="R44" s="30"/>
      <c r="S44" s="30" t="s">
        <v>542</v>
      </c>
      <c r="T44" s="30" t="s">
        <v>541</v>
      </c>
      <c r="U44" s="30" t="s">
        <v>543</v>
      </c>
      <c r="V44" s="30" t="s">
        <v>544</v>
      </c>
      <c r="W44" s="30"/>
    </row>
    <row r="45" spans="1:23" x14ac:dyDescent="0.3">
      <c r="A45" s="6" t="s">
        <v>533</v>
      </c>
      <c r="B45" s="11"/>
      <c r="C45" s="12" t="str">
        <f>IF($G$42=DB!$AN$2,"mA","mW")</f>
        <v>mA</v>
      </c>
      <c r="D45" s="11"/>
      <c r="E45" s="12" t="s">
        <v>28</v>
      </c>
      <c r="F45" s="11"/>
      <c r="G45" s="12" t="s">
        <v>104</v>
      </c>
      <c r="H45" s="130"/>
      <c r="I45" s="131"/>
      <c r="J45" s="11"/>
      <c r="K45" s="12" t="str">
        <f>IF($G$42=DB!$AN$2,"mA","mW")</f>
        <v>mA</v>
      </c>
      <c r="L45" s="11"/>
      <c r="M45" s="12" t="s">
        <v>27</v>
      </c>
      <c r="N45" s="127"/>
      <c r="O45" s="128"/>
      <c r="P45" s="129"/>
      <c r="R45" s="30"/>
      <c r="S45" s="30">
        <f>(B45*VLOOKUP(C45,DB!$AD$2:$AE$8,2,FALSE))</f>
        <v>0</v>
      </c>
      <c r="T45" s="31">
        <f>D45*VLOOKUP(E45,DB!$AB$2:$AC$10,2,FALSE)</f>
        <v>0</v>
      </c>
      <c r="U45" s="31">
        <f>F45*VLOOKUP(G45,DB!$AB$2:$AC$10,2,FALSE)</f>
        <v>0</v>
      </c>
      <c r="V45" s="30">
        <f>IF(B45=0,0,S45*T45/U45*1000)</f>
        <v>0</v>
      </c>
      <c r="W45" s="30"/>
    </row>
    <row r="46" spans="1:23" x14ac:dyDescent="0.3">
      <c r="A46" s="6" t="s">
        <v>532</v>
      </c>
      <c r="B46" s="11"/>
      <c r="C46" s="12" t="str">
        <f>IF($G$42=DB!$AN$2,"mA","mW")</f>
        <v>mA</v>
      </c>
      <c r="D46" s="11"/>
      <c r="E46" s="12" t="s">
        <v>28</v>
      </c>
      <c r="F46" s="11"/>
      <c r="G46" s="12" t="s">
        <v>104</v>
      </c>
      <c r="H46" s="130"/>
      <c r="I46" s="131"/>
      <c r="J46" s="11"/>
      <c r="K46" s="12" t="str">
        <f>IF($G$42=DB!$AN$2,"mA","mW")</f>
        <v>mA</v>
      </c>
      <c r="L46" s="11"/>
      <c r="M46" s="12" t="s">
        <v>27</v>
      </c>
      <c r="N46" s="127"/>
      <c r="O46" s="128"/>
      <c r="P46" s="129"/>
      <c r="R46" s="30"/>
      <c r="S46" s="30">
        <f>(B46*VLOOKUP(C46,DB!$AD$2:$AE$8,2,FALSE))</f>
        <v>0</v>
      </c>
      <c r="T46" s="31">
        <f>D46*VLOOKUP(E46,DB!$AB$2:$AC$10,2,FALSE)</f>
        <v>0</v>
      </c>
      <c r="U46" s="31">
        <f>F46*VLOOKUP(G46,DB!$AB$2:$AC$10,2,FALSE)</f>
        <v>0</v>
      </c>
      <c r="V46" s="30">
        <f t="shared" ref="V46:V54" si="0">IF(B46=0,0,S46*T46/U46*1000)</f>
        <v>0</v>
      </c>
      <c r="W46" s="30"/>
    </row>
    <row r="47" spans="1:23" x14ac:dyDescent="0.3">
      <c r="A47" s="6" t="s">
        <v>531</v>
      </c>
      <c r="B47" s="11"/>
      <c r="C47" s="12" t="str">
        <f>IF($G$42=DB!$AN$2,"mA","mW")</f>
        <v>mA</v>
      </c>
      <c r="D47" s="11"/>
      <c r="E47" s="12" t="s">
        <v>28</v>
      </c>
      <c r="F47" s="11"/>
      <c r="G47" s="12" t="s">
        <v>104</v>
      </c>
      <c r="H47" s="130"/>
      <c r="I47" s="131"/>
      <c r="J47" s="11"/>
      <c r="K47" s="12" t="str">
        <f>IF($G$42=DB!$AN$2,"mA","mW")</f>
        <v>mA</v>
      </c>
      <c r="L47" s="11"/>
      <c r="M47" s="12" t="s">
        <v>27</v>
      </c>
      <c r="N47" s="127"/>
      <c r="O47" s="128"/>
      <c r="P47" s="129"/>
      <c r="R47" s="30"/>
      <c r="S47" s="30">
        <f>(B47*VLOOKUP(C47,DB!$AD$2:$AE$8,2,FALSE))</f>
        <v>0</v>
      </c>
      <c r="T47" s="31">
        <f>D47*VLOOKUP(E47,DB!$AB$2:$AC$10,2,FALSE)</f>
        <v>0</v>
      </c>
      <c r="U47" s="31">
        <f>F47*VLOOKUP(G47,DB!$AB$2:$AC$10,2,FALSE)</f>
        <v>0</v>
      </c>
      <c r="V47" s="30">
        <f t="shared" si="0"/>
        <v>0</v>
      </c>
      <c r="W47" s="30"/>
    </row>
    <row r="48" spans="1:23" x14ac:dyDescent="0.3">
      <c r="A48" s="6" t="s">
        <v>530</v>
      </c>
      <c r="B48" s="11"/>
      <c r="C48" s="12" t="str">
        <f>IF($G$42=DB!$AN$2,"mA","mW")</f>
        <v>mA</v>
      </c>
      <c r="D48" s="11"/>
      <c r="E48" s="12" t="s">
        <v>28</v>
      </c>
      <c r="F48" s="11"/>
      <c r="G48" s="12" t="s">
        <v>104</v>
      </c>
      <c r="H48" s="130"/>
      <c r="I48" s="131"/>
      <c r="J48" s="11"/>
      <c r="K48" s="12" t="str">
        <f>IF($G$42=DB!$AN$2,"mA","mW")</f>
        <v>mA</v>
      </c>
      <c r="L48" s="11"/>
      <c r="M48" s="12" t="s">
        <v>27</v>
      </c>
      <c r="N48" s="127"/>
      <c r="O48" s="128"/>
      <c r="P48" s="129"/>
      <c r="R48" s="30"/>
      <c r="S48" s="30">
        <f>(B48*VLOOKUP(C48,DB!$AD$2:$AE$8,2,FALSE))</f>
        <v>0</v>
      </c>
      <c r="T48" s="31">
        <f>D48*VLOOKUP(E48,DB!$AB$2:$AC$10,2,FALSE)</f>
        <v>0</v>
      </c>
      <c r="U48" s="31">
        <f>F48*VLOOKUP(G48,DB!$AB$2:$AC$10,2,FALSE)</f>
        <v>0</v>
      </c>
      <c r="V48" s="30">
        <f t="shared" si="0"/>
        <v>0</v>
      </c>
      <c r="W48" s="30"/>
    </row>
    <row r="49" spans="1:23" x14ac:dyDescent="0.3">
      <c r="A49" s="6" t="s">
        <v>529</v>
      </c>
      <c r="B49" s="11"/>
      <c r="C49" s="12" t="str">
        <f>IF($G$42=DB!$AN$2,"mA","mW")</f>
        <v>mA</v>
      </c>
      <c r="D49" s="11"/>
      <c r="E49" s="12" t="s">
        <v>28</v>
      </c>
      <c r="F49" s="11"/>
      <c r="G49" s="12" t="s">
        <v>104</v>
      </c>
      <c r="H49" s="130"/>
      <c r="I49" s="131"/>
      <c r="J49" s="11"/>
      <c r="K49" s="12" t="str">
        <f>IF($G$42=DB!$AN$2,"mA","mW")</f>
        <v>mA</v>
      </c>
      <c r="L49" s="11"/>
      <c r="M49" s="12" t="s">
        <v>27</v>
      </c>
      <c r="N49" s="127"/>
      <c r="O49" s="128"/>
      <c r="P49" s="129"/>
      <c r="R49" s="30"/>
      <c r="S49" s="30">
        <f>(B49*VLOOKUP(C49,DB!$AD$2:$AE$8,2,FALSE))</f>
        <v>0</v>
      </c>
      <c r="T49" s="31">
        <f>D49*VLOOKUP(E49,DB!$AB$2:$AC$10,2,FALSE)</f>
        <v>0</v>
      </c>
      <c r="U49" s="31">
        <f>F49*VLOOKUP(G49,DB!$AB$2:$AC$10,2,FALSE)</f>
        <v>0</v>
      </c>
      <c r="V49" s="30">
        <f t="shared" si="0"/>
        <v>0</v>
      </c>
      <c r="W49" s="30"/>
    </row>
    <row r="50" spans="1:23" x14ac:dyDescent="0.3">
      <c r="A50" s="6" t="s">
        <v>528</v>
      </c>
      <c r="B50" s="11"/>
      <c r="C50" s="12" t="str">
        <f>IF($G$42=DB!$AN$2,"mA","mW")</f>
        <v>mA</v>
      </c>
      <c r="D50" s="11"/>
      <c r="E50" s="12" t="s">
        <v>28</v>
      </c>
      <c r="F50" s="11"/>
      <c r="G50" s="12" t="s">
        <v>104</v>
      </c>
      <c r="H50" s="130"/>
      <c r="I50" s="131"/>
      <c r="J50" s="11"/>
      <c r="K50" s="12" t="str">
        <f>IF($G$42=DB!$AN$2,"mA","mW")</f>
        <v>mA</v>
      </c>
      <c r="L50" s="11"/>
      <c r="M50" s="12" t="s">
        <v>27</v>
      </c>
      <c r="N50" s="127"/>
      <c r="O50" s="128"/>
      <c r="P50" s="129"/>
      <c r="R50" s="30"/>
      <c r="S50" s="30">
        <f>(B50*VLOOKUP(C50,DB!$AD$2:$AE$8,2,FALSE))</f>
        <v>0</v>
      </c>
      <c r="T50" s="31">
        <f>D50*VLOOKUP(E50,DB!$AB$2:$AC$10,2,FALSE)</f>
        <v>0</v>
      </c>
      <c r="U50" s="31">
        <f>F50*VLOOKUP(G50,DB!$AB$2:$AC$10,2,FALSE)</f>
        <v>0</v>
      </c>
      <c r="V50" s="30">
        <f t="shared" si="0"/>
        <v>0</v>
      </c>
      <c r="W50" s="30"/>
    </row>
    <row r="51" spans="1:23" x14ac:dyDescent="0.3">
      <c r="A51" s="6" t="s">
        <v>527</v>
      </c>
      <c r="B51" s="11"/>
      <c r="C51" s="12" t="str">
        <f>IF($G$42=DB!$AN$2,"mA","mW")</f>
        <v>mA</v>
      </c>
      <c r="D51" s="11"/>
      <c r="E51" s="12" t="s">
        <v>28</v>
      </c>
      <c r="F51" s="11"/>
      <c r="G51" s="12" t="s">
        <v>104</v>
      </c>
      <c r="H51" s="130"/>
      <c r="I51" s="131"/>
      <c r="J51" s="11"/>
      <c r="K51" s="12" t="str">
        <f>IF($G$42=DB!$AN$2,"mA","mW")</f>
        <v>mA</v>
      </c>
      <c r="L51" s="11"/>
      <c r="M51" s="12" t="s">
        <v>27</v>
      </c>
      <c r="N51" s="127"/>
      <c r="O51" s="128"/>
      <c r="P51" s="129"/>
      <c r="R51" s="30"/>
      <c r="S51" s="30">
        <f>(B51*VLOOKUP(C51,DB!$AD$2:$AE$8,2,FALSE))</f>
        <v>0</v>
      </c>
      <c r="T51" s="31">
        <f>D51*VLOOKUP(E51,DB!$AB$2:$AC$10,2,FALSE)</f>
        <v>0</v>
      </c>
      <c r="U51" s="31">
        <f>F51*VLOOKUP(G51,DB!$AB$2:$AC$10,2,FALSE)</f>
        <v>0</v>
      </c>
      <c r="V51" s="30">
        <f t="shared" si="0"/>
        <v>0</v>
      </c>
      <c r="W51" s="30"/>
    </row>
    <row r="52" spans="1:23" x14ac:dyDescent="0.3">
      <c r="A52" s="6" t="s">
        <v>526</v>
      </c>
      <c r="B52" s="11"/>
      <c r="C52" s="12" t="str">
        <f>IF($G$42=DB!$AN$2,"mA","mW")</f>
        <v>mA</v>
      </c>
      <c r="D52" s="11"/>
      <c r="E52" s="12" t="s">
        <v>28</v>
      </c>
      <c r="F52" s="11"/>
      <c r="G52" s="12" t="s">
        <v>104</v>
      </c>
      <c r="H52" s="130"/>
      <c r="I52" s="131"/>
      <c r="J52" s="11"/>
      <c r="K52" s="12" t="str">
        <f>IF($G$42=DB!$AN$2,"mA","mW")</f>
        <v>mA</v>
      </c>
      <c r="L52" s="11"/>
      <c r="M52" s="12" t="s">
        <v>27</v>
      </c>
      <c r="N52" s="127"/>
      <c r="O52" s="128"/>
      <c r="P52" s="129"/>
      <c r="R52" s="30"/>
      <c r="S52" s="30">
        <f>(B52*VLOOKUP(C52,DB!$AD$2:$AE$8,2,FALSE))</f>
        <v>0</v>
      </c>
      <c r="T52" s="31">
        <f>D52*VLOOKUP(E52,DB!$AB$2:$AC$10,2,FALSE)</f>
        <v>0</v>
      </c>
      <c r="U52" s="31">
        <f>F52*VLOOKUP(G52,DB!$AB$2:$AC$10,2,FALSE)</f>
        <v>0</v>
      </c>
      <c r="V52" s="30">
        <f t="shared" si="0"/>
        <v>0</v>
      </c>
      <c r="W52" s="30"/>
    </row>
    <row r="53" spans="1:23" x14ac:dyDescent="0.3">
      <c r="A53" s="6" t="s">
        <v>525</v>
      </c>
      <c r="B53" s="11"/>
      <c r="C53" s="12" t="str">
        <f>IF($G$42=DB!$AN$2,"mA","mW")</f>
        <v>mA</v>
      </c>
      <c r="D53" s="11"/>
      <c r="E53" s="12" t="s">
        <v>28</v>
      </c>
      <c r="F53" s="11"/>
      <c r="G53" s="12" t="s">
        <v>104</v>
      </c>
      <c r="H53" s="130"/>
      <c r="I53" s="131"/>
      <c r="J53" s="11"/>
      <c r="K53" s="12" t="str">
        <f>IF($G$42=DB!$AN$2,"mA","mW")</f>
        <v>mA</v>
      </c>
      <c r="L53" s="11"/>
      <c r="M53" s="12" t="s">
        <v>27</v>
      </c>
      <c r="N53" s="127"/>
      <c r="O53" s="128"/>
      <c r="P53" s="129"/>
      <c r="R53" s="30"/>
      <c r="S53" s="30">
        <f>(B53*VLOOKUP(C53,DB!$AD$2:$AE$8,2,FALSE))</f>
        <v>0</v>
      </c>
      <c r="T53" s="31">
        <f>D53*VLOOKUP(E53,DB!$AB$2:$AC$10,2,FALSE)</f>
        <v>0</v>
      </c>
      <c r="U53" s="31">
        <f>F53*VLOOKUP(G53,DB!$AB$2:$AC$10,2,FALSE)</f>
        <v>0</v>
      </c>
      <c r="V53" s="30">
        <f t="shared" si="0"/>
        <v>0</v>
      </c>
      <c r="W53" s="30"/>
    </row>
    <row r="54" spans="1:23" x14ac:dyDescent="0.3">
      <c r="A54" s="6" t="s">
        <v>524</v>
      </c>
      <c r="B54" s="11"/>
      <c r="C54" s="12" t="str">
        <f>IF($G$42=DB!$AN$2,"mA","mW")</f>
        <v>mA</v>
      </c>
      <c r="D54" s="11"/>
      <c r="E54" s="12" t="s">
        <v>28</v>
      </c>
      <c r="F54" s="11"/>
      <c r="G54" s="12" t="s">
        <v>104</v>
      </c>
      <c r="H54" s="130"/>
      <c r="I54" s="131"/>
      <c r="J54" s="11"/>
      <c r="K54" s="12" t="str">
        <f>IF($G$42=DB!$AN$2,"mA","mW")</f>
        <v>mA</v>
      </c>
      <c r="L54" s="11"/>
      <c r="M54" s="12" t="s">
        <v>27</v>
      </c>
      <c r="N54" s="130"/>
      <c r="O54" s="195"/>
      <c r="P54" s="131"/>
      <c r="R54" s="30"/>
      <c r="S54" s="30">
        <f>(B54*VLOOKUP(C54,DB!$AD$2:$AE$8,2,FALSE))</f>
        <v>0</v>
      </c>
      <c r="T54" s="31">
        <f>D54*VLOOKUP(E54,DB!$AB$2:$AC$10,2,FALSE)</f>
        <v>0</v>
      </c>
      <c r="U54" s="31">
        <f>F54*VLOOKUP(G54,DB!$AB$2:$AC$10,2,FALSE)</f>
        <v>0</v>
      </c>
      <c r="V54" s="30">
        <f t="shared" si="0"/>
        <v>0</v>
      </c>
      <c r="W54" s="30"/>
    </row>
    <row r="55" spans="1:23" ht="31.2" customHeight="1" x14ac:dyDescent="0.3">
      <c r="A55" s="5"/>
      <c r="B55" s="196" t="s">
        <v>587</v>
      </c>
      <c r="C55" s="196"/>
      <c r="D55" s="196"/>
      <c r="E55" s="196"/>
      <c r="F55" s="196"/>
      <c r="G55" s="196"/>
      <c r="H55" s="196"/>
      <c r="I55" s="196"/>
      <c r="J55" s="196"/>
      <c r="K55" s="196"/>
      <c r="L55" s="196"/>
      <c r="M55" s="196"/>
      <c r="N55" s="196"/>
      <c r="O55" s="196"/>
      <c r="P55" s="196"/>
      <c r="R55" s="30"/>
      <c r="S55" s="30"/>
      <c r="T55" s="30"/>
      <c r="U55" s="30"/>
      <c r="V55" s="30"/>
      <c r="W55" s="30"/>
    </row>
    <row r="56" spans="1:23" ht="18" customHeight="1" x14ac:dyDescent="0.3">
      <c r="A56" s="5"/>
      <c r="C56" s="6"/>
      <c r="D56" s="6"/>
      <c r="E56" s="6" t="s">
        <v>536</v>
      </c>
      <c r="F56" s="23">
        <f>V42+SUM(V45:V54)</f>
        <v>0</v>
      </c>
      <c r="G56" s="32" t="str">
        <f>IF($G$42=DB!$AN$2,"µA","µW")</f>
        <v>µA</v>
      </c>
      <c r="H56" s="21"/>
      <c r="J56" s="21"/>
      <c r="K56" s="21"/>
      <c r="N56" s="21"/>
      <c r="O56" s="21"/>
      <c r="P56" s="21"/>
    </row>
    <row r="57" spans="1:23" ht="18" customHeight="1" x14ac:dyDescent="0.3">
      <c r="A57" s="5"/>
      <c r="B57" s="5"/>
      <c r="C57" s="5"/>
      <c r="D57" s="5"/>
      <c r="E57" s="6" t="str">
        <f>IF($B$40=DB!$AK$3,"Consumption during autonomy time","Consumption during operating life")</f>
        <v>Consumption during operating life</v>
      </c>
      <c r="F57" s="23">
        <f>IF($B$40=DB!$AK$3,B63*VLOOKUP(C63,DB!$AB$2:$AC$10,2,FALSE)*F56*VLOOKUP(G56,DB!$AD$2:$AE$8,2,FALSE)/3600,B38*VLOOKUP(C38,DB!$AB$2:$AC$10,2,FALSE)*F56*VLOOKUP(G56,DB!$AD$2:$AE$8,2,FALSE)/3600)</f>
        <v>0</v>
      </c>
      <c r="G57" s="32" t="str">
        <f>IF(OR(G56=DB!AD2,G56=DB!AD3,G56=DB!AD4),"mAh","mWh")</f>
        <v>mAh</v>
      </c>
      <c r="H57" s="21"/>
      <c r="J57" s="21"/>
      <c r="K57" s="21"/>
      <c r="M57" s="6" t="s">
        <v>628</v>
      </c>
      <c r="N57" s="197"/>
      <c r="O57" s="198"/>
      <c r="P57" s="199"/>
    </row>
    <row r="58" spans="1:23" ht="18" customHeight="1" x14ac:dyDescent="0.3">
      <c r="A58" s="5"/>
      <c r="B58" s="5"/>
      <c r="C58" s="5"/>
      <c r="D58" s="5"/>
      <c r="E58" s="6" t="s">
        <v>546</v>
      </c>
      <c r="F58" s="24">
        <f>IF($B$40=DB!$AK$3,(F57)/1000,(F57+O37)/1000)</f>
        <v>0</v>
      </c>
      <c r="G58" s="32" t="str">
        <f>IF($G$42=DB!$AN$2,"Ah","Wh")</f>
        <v>Ah</v>
      </c>
      <c r="H58" s="21"/>
      <c r="J58" s="21"/>
      <c r="M58" s="6" t="s">
        <v>554</v>
      </c>
      <c r="N58" s="197"/>
      <c r="O58" s="199"/>
      <c r="P58" s="110" t="str">
        <f>IF($G$42=DB!$AN$2,"Ah","Wh")</f>
        <v>Ah</v>
      </c>
    </row>
    <row r="59" spans="1:23" x14ac:dyDescent="0.3">
      <c r="A59" s="13" t="s">
        <v>53</v>
      </c>
      <c r="H59" s="5"/>
      <c r="I59" s="5"/>
      <c r="J59" s="5"/>
      <c r="K59" s="5"/>
      <c r="L59" s="5"/>
      <c r="M59" s="22"/>
      <c r="N59" s="5"/>
      <c r="O59" s="5"/>
      <c r="P59" s="5"/>
    </row>
    <row r="60" spans="1:23" x14ac:dyDescent="0.3">
      <c r="A60" s="6" t="str">
        <f>IF(B40="Rechargeable", "Number of cycles needed","")</f>
        <v/>
      </c>
      <c r="B60" s="11"/>
      <c r="C60" s="5"/>
      <c r="D60" s="5"/>
      <c r="E60" s="5"/>
      <c r="F60" s="164" t="str">
        <f>IF(B40="Rechargeable", "Charging  temperature","")</f>
        <v/>
      </c>
      <c r="G60" s="164"/>
      <c r="H60" s="164"/>
      <c r="I60" s="164"/>
      <c r="J60" s="164"/>
      <c r="K60" s="7"/>
      <c r="L60" s="5"/>
    </row>
    <row r="61" spans="1:23" x14ac:dyDescent="0.3">
      <c r="A61" s="6" t="str">
        <f>IF(B40="Rechargeable", "Depth of Discharge for each cycle","")</f>
        <v/>
      </c>
      <c r="B61" s="11"/>
      <c r="C61" s="5" t="str">
        <f>IF(B40="Rechargeable", "%","")</f>
        <v/>
      </c>
      <c r="D61" s="5"/>
      <c r="E61" s="5"/>
      <c r="G61" s="6" t="str">
        <f>IF(B40="Rechargeable", "Max.","")</f>
        <v/>
      </c>
      <c r="H61" s="11"/>
      <c r="I61" s="5" t="str">
        <f>IF(B40="Rechargeable", "°C","")</f>
        <v/>
      </c>
      <c r="J61" s="5"/>
      <c r="K61" s="5"/>
    </row>
    <row r="62" spans="1:23" x14ac:dyDescent="0.3">
      <c r="A62" s="6" t="str">
        <f>IF(B40="Rechargeable", "Maximum charging current","")</f>
        <v/>
      </c>
      <c r="B62" s="11"/>
      <c r="C62" s="12" t="s">
        <v>25</v>
      </c>
      <c r="D62" s="5"/>
      <c r="E62" s="5"/>
      <c r="G62" s="6" t="str">
        <f>IF(B40="Rechargeable", "Min.","")</f>
        <v/>
      </c>
      <c r="H62" s="11"/>
      <c r="I62" s="5" t="str">
        <f>IF(B40="Rechargeable", "°C","")</f>
        <v/>
      </c>
      <c r="J62" s="5"/>
      <c r="K62" s="5"/>
    </row>
    <row r="63" spans="1:23" x14ac:dyDescent="0.3">
      <c r="A63" s="6" t="s">
        <v>592</v>
      </c>
      <c r="B63" s="11"/>
      <c r="C63" s="10" t="s">
        <v>29</v>
      </c>
      <c r="D63" s="5"/>
      <c r="E63" s="5"/>
      <c r="F63" s="5"/>
      <c r="G63" s="5"/>
      <c r="H63" s="5"/>
      <c r="I63" s="5"/>
      <c r="J63" s="5"/>
      <c r="K63" s="5"/>
      <c r="L63" s="5"/>
    </row>
    <row r="64" spans="1:23" x14ac:dyDescent="0.3">
      <c r="A64" s="6" t="str">
        <f>IF(B40="Rechargeable", "Charger type","")</f>
        <v/>
      </c>
      <c r="B64" s="120" t="s">
        <v>57</v>
      </c>
      <c r="C64" s="121"/>
      <c r="D64" s="122"/>
      <c r="E64" s="5"/>
      <c r="F64" s="29"/>
      <c r="G64" s="5"/>
      <c r="H64" s="5"/>
      <c r="I64" s="5"/>
      <c r="J64" s="5"/>
      <c r="K64" s="5"/>
      <c r="L64" s="5"/>
    </row>
    <row r="65" spans="1:16" ht="9" customHeight="1" x14ac:dyDescent="0.3">
      <c r="A65" s="5"/>
      <c r="B65" s="5"/>
      <c r="C65" s="5"/>
      <c r="D65" s="5"/>
      <c r="E65" s="5"/>
      <c r="F65" s="5"/>
      <c r="G65" s="5"/>
      <c r="H65" s="5"/>
      <c r="I65" s="5"/>
      <c r="J65" s="5"/>
      <c r="K65" s="5"/>
      <c r="L65" s="5"/>
      <c r="M65" s="5"/>
      <c r="N65" s="5"/>
      <c r="O65" s="5"/>
      <c r="P65" s="5"/>
    </row>
    <row r="66" spans="1:16" ht="21.6" thickBot="1" x14ac:dyDescent="0.45">
      <c r="A66" s="20" t="s">
        <v>10</v>
      </c>
      <c r="B66" s="9"/>
      <c r="C66" s="9"/>
      <c r="D66" s="9"/>
      <c r="E66" s="9"/>
      <c r="F66" s="9"/>
      <c r="G66" s="9"/>
      <c r="H66" s="9"/>
      <c r="I66" s="9"/>
      <c r="J66" s="9"/>
      <c r="K66" s="9"/>
      <c r="L66" s="9"/>
      <c r="M66" s="9"/>
      <c r="N66" s="9"/>
      <c r="O66" s="9"/>
      <c r="P66" s="9"/>
    </row>
    <row r="67" spans="1:16" ht="10.5" customHeight="1" thickBot="1" x14ac:dyDescent="0.35">
      <c r="A67" s="14"/>
      <c r="B67" s="5"/>
      <c r="C67" s="5"/>
      <c r="D67" s="5"/>
      <c r="E67" s="5"/>
      <c r="F67" s="5"/>
      <c r="G67" s="5"/>
      <c r="H67" s="5"/>
      <c r="I67" s="5"/>
      <c r="J67" s="5"/>
      <c r="K67" s="5"/>
      <c r="L67" s="5"/>
      <c r="M67" s="5"/>
      <c r="N67" s="5"/>
      <c r="O67" s="5"/>
      <c r="P67" s="5"/>
    </row>
    <row r="68" spans="1:16" ht="16.2" thickBot="1" x14ac:dyDescent="0.35">
      <c r="A68" s="5" t="s">
        <v>61</v>
      </c>
      <c r="B68" s="132" t="s">
        <v>32</v>
      </c>
      <c r="C68" s="133"/>
      <c r="D68" s="5"/>
      <c r="E68" s="5"/>
      <c r="F68" s="5"/>
    </row>
    <row r="69" spans="1:16" ht="9" customHeight="1" x14ac:dyDescent="0.3">
      <c r="A69" s="5"/>
      <c r="B69" s="5"/>
      <c r="C69" s="5"/>
      <c r="D69" s="5"/>
      <c r="E69" s="5"/>
      <c r="F69" s="5"/>
      <c r="P69" s="5"/>
    </row>
    <row r="70" spans="1:16" x14ac:dyDescent="0.3">
      <c r="A70" s="5" t="s">
        <v>556</v>
      </c>
      <c r="B70" s="5"/>
      <c r="C70" s="5"/>
      <c r="F70" s="5"/>
      <c r="N70" s="57" t="str">
        <f>IF(OR(I72="",I73="",I74=""),"Operating temperature is a key parameter to design an optimal battery solution and is mandatory to fill in.","")</f>
        <v>Operating temperature is a key parameter to design an optimal battery solution and is mandatory to fill in.</v>
      </c>
    </row>
    <row r="71" spans="1:16" x14ac:dyDescent="0.3">
      <c r="A71" s="14" t="s">
        <v>621</v>
      </c>
      <c r="B71" s="134" t="s">
        <v>597</v>
      </c>
      <c r="C71" s="134"/>
      <c r="D71" s="134"/>
      <c r="E71" s="134"/>
      <c r="F71" s="5"/>
      <c r="G71" s="123" t="s">
        <v>566</v>
      </c>
      <c r="H71" s="123"/>
      <c r="I71" s="123"/>
      <c r="J71" s="123"/>
      <c r="L71" s="194" t="s">
        <v>567</v>
      </c>
      <c r="M71" s="194"/>
      <c r="N71" s="194"/>
      <c r="O71" s="194"/>
      <c r="P71" s="194"/>
    </row>
    <row r="72" spans="1:16" x14ac:dyDescent="0.3">
      <c r="A72" s="5"/>
      <c r="B72" s="134" t="s">
        <v>112</v>
      </c>
      <c r="C72" s="134"/>
      <c r="D72" s="60"/>
      <c r="E72" s="32" t="s">
        <v>564</v>
      </c>
      <c r="F72" s="5"/>
      <c r="G72" s="134" t="s">
        <v>112</v>
      </c>
      <c r="H72" s="134"/>
      <c r="I72" s="60"/>
      <c r="J72" s="32" t="s">
        <v>564</v>
      </c>
      <c r="L72" s="194"/>
      <c r="M72" s="194"/>
      <c r="N72" s="194"/>
      <c r="O72" s="194"/>
      <c r="P72" s="194"/>
    </row>
    <row r="73" spans="1:16" x14ac:dyDescent="0.3">
      <c r="A73" s="5"/>
      <c r="B73" s="134" t="s">
        <v>11</v>
      </c>
      <c r="C73" s="134"/>
      <c r="D73" s="60"/>
      <c r="E73" s="32" t="s">
        <v>564</v>
      </c>
      <c r="F73" s="5"/>
      <c r="G73" s="134" t="s">
        <v>11</v>
      </c>
      <c r="H73" s="134"/>
      <c r="I73" s="60"/>
      <c r="J73" s="32" t="s">
        <v>564</v>
      </c>
    </row>
    <row r="74" spans="1:16" x14ac:dyDescent="0.3">
      <c r="A74" s="5"/>
      <c r="B74" s="134" t="s">
        <v>113</v>
      </c>
      <c r="C74" s="134"/>
      <c r="D74" s="60"/>
      <c r="E74" s="32" t="s">
        <v>564</v>
      </c>
      <c r="F74" s="5"/>
      <c r="G74" s="134" t="s">
        <v>113</v>
      </c>
      <c r="H74" s="134"/>
      <c r="I74" s="60"/>
      <c r="J74" s="32" t="s">
        <v>564</v>
      </c>
      <c r="L74" s="134" t="s">
        <v>623</v>
      </c>
      <c r="M74" s="134"/>
      <c r="O74" s="138" t="s">
        <v>622</v>
      </c>
      <c r="P74" s="139"/>
    </row>
    <row r="75" spans="1:16" ht="15.6" customHeight="1" x14ac:dyDescent="0.3">
      <c r="A75" s="5"/>
      <c r="F75" s="115" t="s">
        <v>624</v>
      </c>
      <c r="G75" s="115"/>
      <c r="H75" s="115"/>
      <c r="I75" s="115"/>
      <c r="J75" s="60"/>
      <c r="L75" s="60">
        <v>-40</v>
      </c>
      <c r="M75" s="33"/>
      <c r="N75" s="34" t="s">
        <v>565</v>
      </c>
      <c r="O75" s="60">
        <v>-20</v>
      </c>
      <c r="P75" s="33"/>
    </row>
    <row r="76" spans="1:16" x14ac:dyDescent="0.3">
      <c r="A76" s="5"/>
      <c r="B76" s="134" t="s">
        <v>596</v>
      </c>
      <c r="C76" s="134"/>
      <c r="D76" s="134"/>
      <c r="E76" s="134"/>
      <c r="F76" s="5"/>
      <c r="L76" s="60">
        <v>-20</v>
      </c>
      <c r="M76" s="33"/>
      <c r="N76" s="34" t="s">
        <v>565</v>
      </c>
      <c r="O76" s="60">
        <v>0</v>
      </c>
      <c r="P76" s="33"/>
    </row>
    <row r="77" spans="1:16" x14ac:dyDescent="0.3">
      <c r="A77" s="5"/>
      <c r="B77" s="134" t="s">
        <v>112</v>
      </c>
      <c r="C77" s="134"/>
      <c r="D77" s="60"/>
      <c r="E77" s="32" t="s">
        <v>564</v>
      </c>
      <c r="F77" s="5"/>
      <c r="G77" s="114" t="str">
        <f>IF(OR(I73&gt;40,I73&lt;0),"For harsh temperature conditions, please provide the temperature distribution details ---&gt;&gt;&gt;","")</f>
        <v/>
      </c>
      <c r="H77" s="114"/>
      <c r="I77" s="114"/>
      <c r="J77" s="114"/>
      <c r="L77" s="60">
        <v>0</v>
      </c>
      <c r="M77" s="33"/>
      <c r="N77" s="34" t="s">
        <v>565</v>
      </c>
      <c r="O77" s="60">
        <v>20</v>
      </c>
      <c r="P77" s="33"/>
    </row>
    <row r="78" spans="1:16" x14ac:dyDescent="0.3">
      <c r="A78" s="5"/>
      <c r="B78" s="134" t="s">
        <v>11</v>
      </c>
      <c r="C78" s="134"/>
      <c r="D78" s="60"/>
      <c r="E78" s="32" t="s">
        <v>564</v>
      </c>
      <c r="F78" s="5"/>
      <c r="G78" s="114"/>
      <c r="H78" s="114"/>
      <c r="I78" s="114"/>
      <c r="J78" s="114"/>
      <c r="L78" s="60">
        <v>20</v>
      </c>
      <c r="M78" s="33"/>
      <c r="N78" s="34" t="s">
        <v>565</v>
      </c>
      <c r="O78" s="60">
        <v>40</v>
      </c>
      <c r="P78" s="33"/>
    </row>
    <row r="79" spans="1:16" x14ac:dyDescent="0.3">
      <c r="A79" s="5"/>
      <c r="B79" s="134" t="s">
        <v>113</v>
      </c>
      <c r="C79" s="134"/>
      <c r="D79" s="60"/>
      <c r="E79" s="32" t="s">
        <v>564</v>
      </c>
      <c r="F79" s="5"/>
      <c r="G79" s="114"/>
      <c r="H79" s="114"/>
      <c r="I79" s="114"/>
      <c r="J79" s="114"/>
      <c r="L79" s="60">
        <v>40</v>
      </c>
      <c r="M79" s="33"/>
      <c r="N79" s="34" t="s">
        <v>565</v>
      </c>
      <c r="O79" s="60">
        <v>60</v>
      </c>
      <c r="P79" s="33"/>
    </row>
    <row r="80" spans="1:16" x14ac:dyDescent="0.3">
      <c r="A80" s="5"/>
      <c r="F80" s="5"/>
      <c r="G80" s="61" t="str">
        <f>IF(M75+M76+M77+M78+M79+M80+M81=0,"",IF(ROUND((L75*M75+L76*M76+L77*M77+L78*M78+L79*M79+L80*M80+L81*M81),0)=I73,"",CONCATENATE("Calculated Average Temperature = ",ROUND((L75*M75+L76*M76+L77*M77+L78*M78+L79*M79+L80*M80+L81*M81),0),"°C")))</f>
        <v/>
      </c>
      <c r="L80" s="60">
        <v>60</v>
      </c>
      <c r="M80" s="33"/>
      <c r="N80" s="34" t="s">
        <v>565</v>
      </c>
      <c r="O80" s="60">
        <v>70</v>
      </c>
      <c r="P80" s="33"/>
    </row>
    <row r="81" spans="1:16" x14ac:dyDescent="0.3">
      <c r="A81" s="5"/>
      <c r="B81" s="5"/>
      <c r="C81" s="5"/>
      <c r="D81" s="5"/>
      <c r="E81" s="5"/>
      <c r="F81" s="5"/>
      <c r="G81" s="61" t="str">
        <f>IF(M75+M76+M77+M78+M79+M80+M81=0,"",IF(M75+M76+M77+M78+M79+M80+M81=1,"",CONCATENATE("Total is ",ROUND(M75+M76+M77+M78+M79+M80+M81,2)*100,"%, not equal to 100%")))</f>
        <v/>
      </c>
      <c r="K81" s="5"/>
      <c r="L81" s="60">
        <v>80</v>
      </c>
      <c r="M81" s="33"/>
      <c r="N81" s="34" t="s">
        <v>565</v>
      </c>
      <c r="O81" s="60">
        <v>85</v>
      </c>
      <c r="P81" s="33"/>
    </row>
    <row r="82" spans="1:16" ht="9" customHeight="1" thickBot="1" x14ac:dyDescent="0.35">
      <c r="A82" s="5"/>
      <c r="B82" s="5"/>
      <c r="C82" s="5"/>
      <c r="D82" s="5"/>
      <c r="E82" s="5"/>
      <c r="F82" s="5"/>
      <c r="K82" s="5"/>
      <c r="L82" s="5"/>
      <c r="M82" s="5"/>
      <c r="N82" s="5"/>
      <c r="O82" s="5"/>
      <c r="P82" s="5"/>
    </row>
    <row r="83" spans="1:16" ht="16.2" thickBot="1" x14ac:dyDescent="0.35">
      <c r="A83" s="5" t="s">
        <v>561</v>
      </c>
      <c r="B83" s="132"/>
      <c r="C83" s="135"/>
      <c r="D83" s="135"/>
      <c r="E83" s="135"/>
      <c r="F83" s="135"/>
      <c r="G83" s="135"/>
      <c r="H83" s="135"/>
      <c r="I83" s="135"/>
      <c r="J83" s="135"/>
      <c r="K83" s="135"/>
      <c r="L83" s="135"/>
      <c r="M83" s="135"/>
      <c r="N83" s="135"/>
      <c r="O83" s="135"/>
      <c r="P83" s="133"/>
    </row>
    <row r="84" spans="1:16" ht="16.2" thickBot="1" x14ac:dyDescent="0.35">
      <c r="A84" s="5"/>
      <c r="B84" s="5"/>
      <c r="C84" s="5"/>
      <c r="D84" s="5"/>
      <c r="E84" s="5"/>
      <c r="F84" s="5"/>
      <c r="G84" s="5"/>
      <c r="H84" s="5"/>
      <c r="I84" s="5"/>
      <c r="J84" s="5"/>
      <c r="K84" s="5"/>
      <c r="L84" s="5"/>
      <c r="M84" s="5"/>
      <c r="N84" s="5"/>
      <c r="O84" s="5"/>
      <c r="P84" s="5"/>
    </row>
    <row r="85" spans="1:16" x14ac:dyDescent="0.3">
      <c r="A85" s="166" t="s">
        <v>68</v>
      </c>
      <c r="B85" s="167"/>
      <c r="C85" s="168"/>
      <c r="D85" s="168"/>
      <c r="E85" s="168"/>
      <c r="F85" s="168"/>
      <c r="G85" s="168"/>
      <c r="H85" s="168"/>
      <c r="I85" s="168"/>
      <c r="J85" s="168"/>
      <c r="K85" s="168"/>
      <c r="L85" s="168"/>
      <c r="M85" s="168"/>
      <c r="N85" s="168"/>
      <c r="O85" s="168"/>
      <c r="P85" s="169"/>
    </row>
    <row r="86" spans="1:16" ht="16.2" thickBot="1" x14ac:dyDescent="0.35">
      <c r="A86" s="166"/>
      <c r="B86" s="170"/>
      <c r="C86" s="171"/>
      <c r="D86" s="171"/>
      <c r="E86" s="171"/>
      <c r="F86" s="171"/>
      <c r="G86" s="171"/>
      <c r="H86" s="171"/>
      <c r="I86" s="171"/>
      <c r="J86" s="171"/>
      <c r="K86" s="171"/>
      <c r="L86" s="171"/>
      <c r="M86" s="171"/>
      <c r="N86" s="171"/>
      <c r="O86" s="171"/>
      <c r="P86" s="172"/>
    </row>
    <row r="87" spans="1:16" x14ac:dyDescent="0.3">
      <c r="A87" s="5"/>
      <c r="B87" s="5"/>
      <c r="C87" s="5"/>
      <c r="D87" s="5"/>
      <c r="E87" s="5"/>
      <c r="F87" s="5"/>
      <c r="G87" s="5"/>
      <c r="H87" s="5"/>
      <c r="I87" s="5"/>
      <c r="J87" s="5"/>
      <c r="K87" s="5"/>
      <c r="L87" s="5"/>
      <c r="M87" s="5"/>
      <c r="N87" s="5"/>
      <c r="O87" s="5"/>
      <c r="P87" s="5"/>
    </row>
    <row r="88" spans="1:16" x14ac:dyDescent="0.3">
      <c r="A88" s="5"/>
      <c r="B88" s="5"/>
      <c r="C88" s="5"/>
      <c r="D88" s="5"/>
      <c r="E88" s="5"/>
      <c r="F88" s="5"/>
      <c r="G88" s="5"/>
      <c r="H88" s="5"/>
      <c r="I88" s="5"/>
      <c r="J88" s="5"/>
      <c r="K88" s="5"/>
      <c r="L88" s="5"/>
      <c r="M88" s="5"/>
      <c r="N88" s="5"/>
      <c r="O88" s="5"/>
      <c r="P88" s="5"/>
    </row>
    <row r="89" spans="1:16" ht="21.6" thickBot="1" x14ac:dyDescent="0.45">
      <c r="A89" s="20" t="s">
        <v>23</v>
      </c>
      <c r="B89" s="9"/>
      <c r="C89" s="9"/>
      <c r="D89" s="9"/>
      <c r="E89" s="9"/>
      <c r="F89" s="9"/>
      <c r="G89" s="9"/>
      <c r="H89" s="9"/>
      <c r="I89" s="9"/>
      <c r="J89" s="9"/>
      <c r="K89" s="9"/>
      <c r="L89" s="9"/>
      <c r="M89" s="9"/>
      <c r="N89" s="9"/>
      <c r="O89" s="9"/>
      <c r="P89" s="9"/>
    </row>
    <row r="90" spans="1:16" ht="16.2" thickBot="1" x14ac:dyDescent="0.35">
      <c r="A90" s="5"/>
      <c r="B90" s="5"/>
      <c r="C90" s="5"/>
      <c r="D90" s="5"/>
      <c r="E90" s="5"/>
      <c r="F90" s="5"/>
      <c r="G90" s="5"/>
      <c r="H90" s="5"/>
      <c r="I90" s="5"/>
      <c r="J90" s="5"/>
      <c r="K90" s="5"/>
      <c r="L90" s="5"/>
      <c r="M90" s="5"/>
      <c r="N90" s="5"/>
      <c r="O90" s="5"/>
      <c r="P90" s="5"/>
    </row>
    <row r="91" spans="1:16" ht="16.2" thickBot="1" x14ac:dyDescent="0.35">
      <c r="A91" s="5" t="s">
        <v>12</v>
      </c>
      <c r="B91" s="5" t="s">
        <v>13</v>
      </c>
      <c r="C91" s="5"/>
      <c r="D91" s="8"/>
      <c r="E91" s="15" t="s">
        <v>25</v>
      </c>
      <c r="F91" s="5"/>
      <c r="G91" s="5"/>
      <c r="H91" s="5"/>
      <c r="I91" s="5"/>
      <c r="J91" s="5"/>
      <c r="K91" s="5"/>
      <c r="L91" s="5"/>
    </row>
    <row r="92" spans="1:16" ht="16.2" thickBot="1" x14ac:dyDescent="0.35">
      <c r="A92" s="5"/>
      <c r="B92" s="5" t="s">
        <v>14</v>
      </c>
      <c r="C92" s="5"/>
      <c r="D92" s="8"/>
      <c r="E92" s="15" t="s">
        <v>25</v>
      </c>
      <c r="F92" s="5"/>
      <c r="G92" s="5"/>
      <c r="H92" s="5"/>
      <c r="I92" s="5"/>
      <c r="J92" s="5"/>
      <c r="K92" s="5"/>
      <c r="L92" s="5"/>
    </row>
    <row r="93" spans="1:16" ht="16.2" thickBot="1" x14ac:dyDescent="0.35">
      <c r="A93" s="5"/>
      <c r="B93" s="5" t="s">
        <v>15</v>
      </c>
      <c r="C93" s="5"/>
      <c r="D93" s="8"/>
      <c r="E93" s="15" t="s">
        <v>25</v>
      </c>
      <c r="F93" s="5"/>
      <c r="G93" s="5"/>
      <c r="H93" s="5"/>
      <c r="I93" s="5"/>
      <c r="J93" s="5"/>
      <c r="K93" s="5"/>
      <c r="L93" s="5"/>
    </row>
    <row r="94" spans="1:16" ht="16.2" thickBot="1" x14ac:dyDescent="0.35">
      <c r="A94" s="5"/>
      <c r="B94" s="5" t="s">
        <v>16</v>
      </c>
      <c r="C94" s="5"/>
      <c r="D94" s="8"/>
      <c r="E94" s="15" t="s">
        <v>25</v>
      </c>
      <c r="F94" s="5"/>
      <c r="G94" s="5"/>
      <c r="H94" s="5"/>
      <c r="I94" s="5"/>
      <c r="J94" s="5"/>
      <c r="K94" s="5"/>
      <c r="L94" s="5"/>
    </row>
    <row r="95" spans="1:16" ht="16.2" thickBot="1" x14ac:dyDescent="0.35">
      <c r="A95" s="5"/>
      <c r="B95" s="5"/>
      <c r="C95" s="5"/>
      <c r="D95" s="5"/>
      <c r="E95" s="5"/>
      <c r="F95" s="5"/>
      <c r="G95" s="5"/>
      <c r="H95" s="5"/>
      <c r="I95" s="5"/>
      <c r="J95" s="5"/>
      <c r="K95" s="5"/>
      <c r="L95" s="5"/>
      <c r="M95" s="5"/>
    </row>
    <row r="96" spans="1:16" ht="16.2" thickBot="1" x14ac:dyDescent="0.35">
      <c r="A96" s="5" t="s">
        <v>575</v>
      </c>
      <c r="B96" s="5" t="s">
        <v>63</v>
      </c>
      <c r="C96" s="5"/>
      <c r="D96" s="136"/>
      <c r="E96" s="173"/>
      <c r="F96" s="173"/>
      <c r="G96" s="173"/>
      <c r="H96" s="173"/>
      <c r="I96" s="137"/>
      <c r="J96" s="5"/>
      <c r="L96" s="5"/>
    </row>
    <row r="97" spans="1:16" ht="5.4" customHeight="1" thickBot="1" x14ac:dyDescent="0.35">
      <c r="A97" s="5"/>
      <c r="B97" s="5"/>
      <c r="C97" s="5"/>
      <c r="D97" s="5"/>
      <c r="E97" s="5"/>
      <c r="F97" s="5"/>
      <c r="G97" s="5"/>
      <c r="H97" s="5"/>
      <c r="I97" s="5"/>
      <c r="J97" s="5"/>
      <c r="K97" s="5"/>
      <c r="L97" s="5"/>
      <c r="M97" s="5"/>
    </row>
    <row r="98" spans="1:16" ht="16.2" customHeight="1" thickBot="1" x14ac:dyDescent="0.35">
      <c r="A98" s="114" t="str">
        <f>IF(D96=DB!AT4,"A battery holder is not recommended for applications requiring high-quality and reliable battery performance.","")</f>
        <v/>
      </c>
      <c r="B98" s="5" t="s">
        <v>576</v>
      </c>
      <c r="D98" s="136"/>
      <c r="E98" s="137"/>
      <c r="F98" s="5"/>
    </row>
    <row r="99" spans="1:16" ht="7.2" customHeight="1" thickBot="1" x14ac:dyDescent="0.35">
      <c r="A99" s="114"/>
      <c r="L99" s="5"/>
    </row>
    <row r="100" spans="1:16" ht="16.2" thickBot="1" x14ac:dyDescent="0.35">
      <c r="A100" s="114"/>
      <c r="B100" s="5" t="s">
        <v>17</v>
      </c>
      <c r="C100" s="5"/>
      <c r="D100" s="109"/>
      <c r="E100" s="15" t="s">
        <v>25</v>
      </c>
      <c r="F100" s="5"/>
      <c r="I100" s="6" t="s">
        <v>578</v>
      </c>
      <c r="J100" s="58"/>
      <c r="K100" s="5"/>
      <c r="L100" s="5"/>
      <c r="M100" s="27" t="s">
        <v>577</v>
      </c>
      <c r="N100" s="112"/>
      <c r="O100" s="165"/>
      <c r="P100" s="113"/>
    </row>
    <row r="101" spans="1:16" ht="16.2" thickBot="1" x14ac:dyDescent="0.35">
      <c r="A101" s="114"/>
      <c r="B101" s="5"/>
      <c r="C101" s="5"/>
      <c r="D101" s="5"/>
      <c r="E101" s="5"/>
      <c r="F101" s="5"/>
      <c r="G101" s="5"/>
      <c r="H101" s="5"/>
      <c r="I101" s="5"/>
      <c r="J101" s="5"/>
      <c r="K101" s="5"/>
      <c r="L101" s="5"/>
      <c r="M101" s="5"/>
    </row>
    <row r="102" spans="1:16" ht="16.2" thickBot="1" x14ac:dyDescent="0.35">
      <c r="A102" s="5" t="s">
        <v>18</v>
      </c>
      <c r="B102" s="5" t="s">
        <v>62</v>
      </c>
      <c r="C102" s="5"/>
      <c r="D102" s="109"/>
      <c r="E102" s="15" t="s">
        <v>25</v>
      </c>
      <c r="F102" s="5"/>
      <c r="G102" s="5"/>
      <c r="H102" s="5"/>
      <c r="I102" s="5"/>
      <c r="J102" s="5"/>
      <c r="K102" s="5"/>
      <c r="L102" s="5"/>
    </row>
    <row r="103" spans="1:16" x14ac:dyDescent="0.3">
      <c r="A103" s="5"/>
      <c r="B103" s="5"/>
      <c r="C103" s="5"/>
      <c r="D103" s="5"/>
      <c r="E103" s="5"/>
      <c r="F103" s="5"/>
      <c r="G103" s="5"/>
      <c r="H103" s="5"/>
      <c r="I103" s="5"/>
      <c r="J103" s="5"/>
      <c r="K103" s="5"/>
      <c r="L103" s="5"/>
      <c r="M103" s="5"/>
      <c r="N103" s="7"/>
      <c r="O103" s="7"/>
      <c r="P103" s="5"/>
    </row>
    <row r="104" spans="1:16" x14ac:dyDescent="0.3">
      <c r="A104" s="5"/>
      <c r="B104" s="5"/>
      <c r="C104" s="5"/>
      <c r="D104" s="5"/>
      <c r="E104" s="5"/>
      <c r="F104" s="5"/>
      <c r="G104" s="5"/>
      <c r="H104" s="5"/>
      <c r="I104" s="5"/>
      <c r="J104" s="5"/>
      <c r="K104" s="5"/>
      <c r="L104" s="5"/>
      <c r="M104" s="5"/>
      <c r="N104" s="5"/>
      <c r="O104" s="5"/>
      <c r="P104" s="5"/>
    </row>
    <row r="105" spans="1:16" ht="21.6" thickBot="1" x14ac:dyDescent="0.45">
      <c r="A105" s="20" t="s">
        <v>24</v>
      </c>
      <c r="B105" s="9"/>
      <c r="C105" s="9"/>
      <c r="D105" s="9"/>
      <c r="E105" s="9"/>
      <c r="F105" s="9"/>
      <c r="G105" s="9"/>
      <c r="H105" s="9"/>
      <c r="I105" s="9"/>
      <c r="J105" s="9"/>
      <c r="K105" s="9"/>
      <c r="L105" s="9"/>
      <c r="M105" s="9"/>
      <c r="N105" s="9"/>
      <c r="O105" s="9"/>
      <c r="P105" s="9"/>
    </row>
    <row r="106" spans="1:16" ht="21" customHeight="1" thickBot="1" x14ac:dyDescent="0.35">
      <c r="A106" s="5" t="s">
        <v>486</v>
      </c>
      <c r="B106" s="5"/>
      <c r="C106" s="5"/>
      <c r="D106" s="5"/>
      <c r="E106" s="5"/>
      <c r="F106" s="5"/>
      <c r="G106" s="5"/>
      <c r="H106" s="5"/>
      <c r="I106" s="7" t="s">
        <v>560</v>
      </c>
      <c r="J106" s="5"/>
      <c r="K106" s="5"/>
      <c r="N106" s="5"/>
      <c r="O106" s="5"/>
      <c r="P106" s="5"/>
    </row>
    <row r="107" spans="1:16" ht="16.2" thickBot="1" x14ac:dyDescent="0.35">
      <c r="C107" s="6" t="s">
        <v>600</v>
      </c>
      <c r="D107" s="112"/>
      <c r="E107" s="113"/>
      <c r="F107" s="15" t="s">
        <v>39</v>
      </c>
      <c r="G107" s="5"/>
      <c r="H107" s="6" t="s">
        <v>557</v>
      </c>
      <c r="I107" s="15" t="s">
        <v>108</v>
      </c>
      <c r="J107" s="6" t="s">
        <v>558</v>
      </c>
      <c r="K107" s="15" t="s">
        <v>108</v>
      </c>
    </row>
    <row r="108" spans="1:16" ht="7.2" customHeight="1" thickBot="1" x14ac:dyDescent="0.35">
      <c r="A108" s="5"/>
      <c r="B108" s="6"/>
      <c r="C108" s="6"/>
      <c r="D108" s="5"/>
      <c r="F108" s="5"/>
      <c r="G108" s="5"/>
      <c r="H108" s="5"/>
      <c r="I108" s="5"/>
      <c r="J108" s="5"/>
      <c r="K108" s="5"/>
    </row>
    <row r="109" spans="1:16" ht="16.2" thickBot="1" x14ac:dyDescent="0.35">
      <c r="A109" s="5"/>
      <c r="C109" s="6" t="s">
        <v>487</v>
      </c>
      <c r="D109" s="112"/>
      <c r="E109" s="113"/>
      <c r="F109" s="15" t="s">
        <v>39</v>
      </c>
      <c r="G109" s="5"/>
      <c r="H109" s="6" t="s">
        <v>559</v>
      </c>
      <c r="I109" s="15" t="s">
        <v>108</v>
      </c>
      <c r="J109" s="5"/>
    </row>
    <row r="110" spans="1:16" ht="16.2" thickBot="1" x14ac:dyDescent="0.35">
      <c r="A110" s="5"/>
      <c r="C110" s="6" t="s">
        <v>488</v>
      </c>
      <c r="D110" s="112"/>
      <c r="E110" s="113"/>
      <c r="F110" s="15" t="s">
        <v>39</v>
      </c>
      <c r="G110" s="5"/>
      <c r="H110" s="6" t="s">
        <v>559</v>
      </c>
      <c r="I110" s="15" t="s">
        <v>108</v>
      </c>
      <c r="J110" s="5"/>
    </row>
    <row r="111" spans="1:16" ht="6.6" customHeight="1" thickBot="1" x14ac:dyDescent="0.35">
      <c r="A111" s="5"/>
      <c r="C111" s="5"/>
      <c r="D111" s="5"/>
      <c r="F111" s="5"/>
      <c r="G111" s="5"/>
      <c r="H111" s="5"/>
      <c r="I111" s="5"/>
      <c r="J111" s="5"/>
    </row>
    <row r="112" spans="1:16" ht="16.2" thickBot="1" x14ac:dyDescent="0.35">
      <c r="A112" s="5"/>
      <c r="C112" s="6" t="s">
        <v>489</v>
      </c>
      <c r="D112" s="112"/>
      <c r="E112" s="113"/>
      <c r="F112" s="15" t="s">
        <v>39</v>
      </c>
      <c r="H112" s="15" t="s">
        <v>601</v>
      </c>
      <c r="I112" s="15" t="s">
        <v>108</v>
      </c>
      <c r="J112" s="5"/>
    </row>
    <row r="113" spans="1:16" ht="16.2" thickBot="1" x14ac:dyDescent="0.35">
      <c r="A113" s="5" t="s">
        <v>19</v>
      </c>
      <c r="B113" s="5"/>
      <c r="C113" s="5"/>
      <c r="D113" s="5"/>
      <c r="E113" s="5"/>
      <c r="F113" s="5"/>
      <c r="G113" s="5"/>
      <c r="H113" s="5"/>
      <c r="I113" s="5"/>
      <c r="J113" s="5"/>
      <c r="K113" s="5"/>
      <c r="L113" s="5"/>
    </row>
    <row r="114" spans="1:16" ht="16.2" thickBot="1" x14ac:dyDescent="0.35">
      <c r="C114" s="6" t="s">
        <v>602</v>
      </c>
      <c r="D114" s="112"/>
      <c r="E114" s="113"/>
      <c r="F114" s="6" t="s">
        <v>79</v>
      </c>
      <c r="G114" s="112"/>
      <c r="H114" s="113"/>
      <c r="I114" s="6" t="s">
        <v>80</v>
      </c>
      <c r="J114" s="112"/>
      <c r="K114" s="113"/>
    </row>
    <row r="115" spans="1:16" ht="6" customHeight="1" thickBot="1" x14ac:dyDescent="0.35">
      <c r="A115" s="5"/>
      <c r="B115" s="5"/>
      <c r="C115" s="5"/>
      <c r="D115" s="5"/>
      <c r="E115" s="5"/>
      <c r="F115" s="5"/>
      <c r="G115" s="5"/>
      <c r="H115" s="5"/>
      <c r="I115" s="5"/>
      <c r="J115" s="5"/>
      <c r="K115" s="5"/>
      <c r="L115" s="5"/>
    </row>
    <row r="116" spans="1:16" ht="16.2" thickBot="1" x14ac:dyDescent="0.35">
      <c r="A116" s="5"/>
      <c r="C116" s="6" t="s">
        <v>77</v>
      </c>
      <c r="D116" s="8"/>
      <c r="E116" s="112" t="s">
        <v>78</v>
      </c>
      <c r="F116" s="165"/>
      <c r="G116" s="113"/>
      <c r="H116" s="5"/>
      <c r="I116" s="5"/>
      <c r="J116" s="5"/>
      <c r="K116" s="5"/>
      <c r="L116" s="5"/>
    </row>
    <row r="117" spans="1:16" ht="16.2" thickBot="1" x14ac:dyDescent="0.35">
      <c r="A117" s="5"/>
      <c r="B117" s="5"/>
      <c r="C117" s="5"/>
      <c r="D117" s="5"/>
      <c r="E117" s="5"/>
      <c r="F117" s="5"/>
      <c r="G117" s="5"/>
      <c r="H117" s="5"/>
      <c r="I117" s="5"/>
      <c r="J117" s="5"/>
      <c r="K117" s="5"/>
      <c r="L117" s="5"/>
      <c r="M117" s="5"/>
      <c r="N117" s="5"/>
      <c r="O117" s="5"/>
      <c r="P117" s="5"/>
    </row>
    <row r="118" spans="1:16" ht="16.2" thickBot="1" x14ac:dyDescent="0.35">
      <c r="A118" s="5" t="s">
        <v>64</v>
      </c>
      <c r="B118" s="112"/>
      <c r="C118" s="165"/>
      <c r="D118" s="165"/>
      <c r="E118" s="165"/>
      <c r="F118" s="165"/>
      <c r="G118" s="165"/>
      <c r="H118" s="165"/>
      <c r="I118" s="165"/>
      <c r="J118" s="165"/>
      <c r="K118" s="165"/>
      <c r="L118" s="165"/>
      <c r="M118" s="165"/>
      <c r="N118" s="165"/>
      <c r="O118" s="165"/>
      <c r="P118" s="113"/>
    </row>
    <row r="119" spans="1:16" x14ac:dyDescent="0.3">
      <c r="A119" s="5"/>
      <c r="B119" s="5"/>
      <c r="C119" s="5"/>
      <c r="D119" s="5"/>
      <c r="E119" s="5"/>
      <c r="F119" s="5"/>
      <c r="G119" s="5"/>
      <c r="H119" s="5"/>
      <c r="I119" s="5"/>
      <c r="J119" s="5"/>
      <c r="K119" s="5"/>
      <c r="L119" s="5"/>
      <c r="M119" s="5"/>
      <c r="N119" s="5"/>
      <c r="O119" s="5"/>
      <c r="P119" s="5"/>
    </row>
    <row r="120" spans="1:16" ht="21.6" thickBot="1" x14ac:dyDescent="0.45">
      <c r="A120" s="20" t="s">
        <v>65</v>
      </c>
      <c r="B120" s="9"/>
      <c r="C120" s="9"/>
      <c r="D120" s="9"/>
      <c r="E120" s="9"/>
      <c r="F120" s="9"/>
      <c r="G120" s="9"/>
      <c r="H120" s="9"/>
      <c r="I120" s="9"/>
      <c r="J120" s="9"/>
      <c r="K120" s="9"/>
      <c r="L120" s="9"/>
      <c r="M120" s="9"/>
      <c r="N120" s="9"/>
      <c r="O120" s="9"/>
      <c r="P120" s="9"/>
    </row>
    <row r="121" spans="1:16" ht="16.2" thickBot="1" x14ac:dyDescent="0.35">
      <c r="A121" s="5"/>
      <c r="B121" s="5"/>
      <c r="C121" s="5"/>
      <c r="D121" s="5"/>
      <c r="E121" s="5"/>
      <c r="F121" s="5"/>
      <c r="G121" s="5"/>
      <c r="H121" s="5"/>
      <c r="I121" s="5"/>
      <c r="J121" s="5"/>
      <c r="K121" s="5"/>
      <c r="L121" s="5"/>
      <c r="M121" s="5"/>
      <c r="N121" s="5"/>
      <c r="O121" s="5"/>
      <c r="P121" s="5"/>
    </row>
    <row r="122" spans="1:16" x14ac:dyDescent="0.3">
      <c r="A122" s="155"/>
      <c r="B122" s="156"/>
      <c r="C122" s="156"/>
      <c r="D122" s="156"/>
      <c r="E122" s="156"/>
      <c r="F122" s="156"/>
      <c r="G122" s="156"/>
      <c r="H122" s="156"/>
      <c r="I122" s="156"/>
      <c r="J122" s="156"/>
      <c r="K122" s="156"/>
      <c r="L122" s="156"/>
      <c r="M122" s="156"/>
      <c r="N122" s="156"/>
      <c r="O122" s="156"/>
      <c r="P122" s="157"/>
    </row>
    <row r="123" spans="1:16" x14ac:dyDescent="0.3">
      <c r="A123" s="158"/>
      <c r="B123" s="159"/>
      <c r="C123" s="159"/>
      <c r="D123" s="159"/>
      <c r="E123" s="159"/>
      <c r="F123" s="159"/>
      <c r="G123" s="159"/>
      <c r="H123" s="159"/>
      <c r="I123" s="159"/>
      <c r="J123" s="159"/>
      <c r="K123" s="159"/>
      <c r="L123" s="159"/>
      <c r="M123" s="159"/>
      <c r="N123" s="159"/>
      <c r="O123" s="159"/>
      <c r="P123" s="160"/>
    </row>
    <row r="124" spans="1:16" x14ac:dyDescent="0.3">
      <c r="A124" s="158"/>
      <c r="B124" s="159"/>
      <c r="C124" s="159"/>
      <c r="D124" s="159"/>
      <c r="E124" s="159"/>
      <c r="F124" s="159"/>
      <c r="G124" s="159"/>
      <c r="H124" s="159"/>
      <c r="I124" s="159"/>
      <c r="J124" s="159"/>
      <c r="K124" s="159"/>
      <c r="L124" s="159"/>
      <c r="M124" s="159"/>
      <c r="N124" s="159"/>
      <c r="O124" s="159"/>
      <c r="P124" s="160"/>
    </row>
    <row r="125" spans="1:16" x14ac:dyDescent="0.3">
      <c r="A125" s="158"/>
      <c r="B125" s="159"/>
      <c r="C125" s="159"/>
      <c r="D125" s="159"/>
      <c r="E125" s="159"/>
      <c r="F125" s="159"/>
      <c r="G125" s="159"/>
      <c r="H125" s="159"/>
      <c r="I125" s="159"/>
      <c r="J125" s="159"/>
      <c r="K125" s="159"/>
      <c r="L125" s="159"/>
      <c r="M125" s="159"/>
      <c r="N125" s="159"/>
      <c r="O125" s="159"/>
      <c r="P125" s="160"/>
    </row>
    <row r="126" spans="1:16" x14ac:dyDescent="0.3">
      <c r="A126" s="158"/>
      <c r="B126" s="159"/>
      <c r="C126" s="159"/>
      <c r="D126" s="159"/>
      <c r="E126" s="159"/>
      <c r="F126" s="159"/>
      <c r="G126" s="159"/>
      <c r="H126" s="159"/>
      <c r="I126" s="159"/>
      <c r="J126" s="159"/>
      <c r="K126" s="159"/>
      <c r="L126" s="159"/>
      <c r="M126" s="159"/>
      <c r="N126" s="159"/>
      <c r="O126" s="159"/>
      <c r="P126" s="160"/>
    </row>
    <row r="127" spans="1:16" x14ac:dyDescent="0.3">
      <c r="A127" s="158"/>
      <c r="B127" s="159"/>
      <c r="C127" s="159"/>
      <c r="D127" s="159"/>
      <c r="E127" s="159"/>
      <c r="F127" s="159"/>
      <c r="G127" s="159"/>
      <c r="H127" s="159"/>
      <c r="I127" s="159"/>
      <c r="J127" s="159"/>
      <c r="K127" s="159"/>
      <c r="L127" s="159"/>
      <c r="M127" s="159"/>
      <c r="N127" s="159"/>
      <c r="O127" s="159"/>
      <c r="P127" s="160"/>
    </row>
    <row r="128" spans="1:16" x14ac:dyDescent="0.3">
      <c r="A128" s="158"/>
      <c r="B128" s="159"/>
      <c r="C128" s="159"/>
      <c r="D128" s="159"/>
      <c r="E128" s="159"/>
      <c r="F128" s="159"/>
      <c r="G128" s="159"/>
      <c r="H128" s="159"/>
      <c r="I128" s="159"/>
      <c r="J128" s="159"/>
      <c r="K128" s="159"/>
      <c r="L128" s="159"/>
      <c r="M128" s="159"/>
      <c r="N128" s="159"/>
      <c r="O128" s="159"/>
      <c r="P128" s="160"/>
    </row>
    <row r="129" spans="1:16" x14ac:dyDescent="0.3">
      <c r="A129" s="158"/>
      <c r="B129" s="159"/>
      <c r="C129" s="159"/>
      <c r="D129" s="159"/>
      <c r="E129" s="159"/>
      <c r="F129" s="159"/>
      <c r="G129" s="159"/>
      <c r="H129" s="159"/>
      <c r="I129" s="159"/>
      <c r="J129" s="159"/>
      <c r="K129" s="159"/>
      <c r="L129" s="159"/>
      <c r="M129" s="159"/>
      <c r="N129" s="159"/>
      <c r="O129" s="159"/>
      <c r="P129" s="160"/>
    </row>
    <row r="130" spans="1:16" x14ac:dyDescent="0.3">
      <c r="A130" s="158"/>
      <c r="B130" s="159"/>
      <c r="C130" s="159"/>
      <c r="D130" s="159"/>
      <c r="E130" s="159"/>
      <c r="F130" s="159"/>
      <c r="G130" s="159"/>
      <c r="H130" s="159"/>
      <c r="I130" s="159"/>
      <c r="J130" s="159"/>
      <c r="K130" s="159"/>
      <c r="L130" s="159"/>
      <c r="M130" s="159"/>
      <c r="N130" s="159"/>
      <c r="O130" s="159"/>
      <c r="P130" s="160"/>
    </row>
    <row r="131" spans="1:16" x14ac:dyDescent="0.3">
      <c r="A131" s="158"/>
      <c r="B131" s="159"/>
      <c r="C131" s="159"/>
      <c r="D131" s="159"/>
      <c r="E131" s="159"/>
      <c r="F131" s="159"/>
      <c r="G131" s="159"/>
      <c r="H131" s="159"/>
      <c r="I131" s="159"/>
      <c r="J131" s="159"/>
      <c r="K131" s="159"/>
      <c r="L131" s="159"/>
      <c r="M131" s="159"/>
      <c r="N131" s="159"/>
      <c r="O131" s="159"/>
      <c r="P131" s="160"/>
    </row>
    <row r="132" spans="1:16" x14ac:dyDescent="0.3">
      <c r="A132" s="158"/>
      <c r="B132" s="159"/>
      <c r="C132" s="159"/>
      <c r="D132" s="159"/>
      <c r="E132" s="159"/>
      <c r="F132" s="159"/>
      <c r="G132" s="159"/>
      <c r="H132" s="159"/>
      <c r="I132" s="159"/>
      <c r="J132" s="159"/>
      <c r="K132" s="159"/>
      <c r="L132" s="159"/>
      <c r="M132" s="159"/>
      <c r="N132" s="159"/>
      <c r="O132" s="159"/>
      <c r="P132" s="160"/>
    </row>
    <row r="133" spans="1:16" x14ac:dyDescent="0.3">
      <c r="A133" s="158"/>
      <c r="B133" s="159"/>
      <c r="C133" s="159"/>
      <c r="D133" s="159"/>
      <c r="E133" s="159"/>
      <c r="F133" s="159"/>
      <c r="G133" s="159"/>
      <c r="H133" s="159"/>
      <c r="I133" s="159"/>
      <c r="J133" s="159"/>
      <c r="K133" s="159"/>
      <c r="L133" s="159"/>
      <c r="M133" s="159"/>
      <c r="N133" s="159"/>
      <c r="O133" s="159"/>
      <c r="P133" s="160"/>
    </row>
    <row r="134" spans="1:16" ht="16.2" thickBot="1" x14ac:dyDescent="0.35">
      <c r="A134" s="161"/>
      <c r="B134" s="162"/>
      <c r="C134" s="162"/>
      <c r="D134" s="162"/>
      <c r="E134" s="162"/>
      <c r="F134" s="162"/>
      <c r="G134" s="162"/>
      <c r="H134" s="162"/>
      <c r="I134" s="162"/>
      <c r="J134" s="162"/>
      <c r="K134" s="162"/>
      <c r="L134" s="162"/>
      <c r="M134" s="162"/>
      <c r="N134" s="162"/>
      <c r="O134" s="162"/>
      <c r="P134" s="163"/>
    </row>
    <row r="135" spans="1:16" x14ac:dyDescent="0.3">
      <c r="A135" s="5"/>
      <c r="B135" s="5"/>
      <c r="C135" s="5"/>
      <c r="D135" s="5"/>
      <c r="E135" s="5"/>
      <c r="F135" s="5"/>
      <c r="G135" s="5"/>
      <c r="H135" s="5"/>
      <c r="I135" s="5"/>
      <c r="J135" s="5"/>
      <c r="K135" s="5"/>
      <c r="L135" s="5"/>
      <c r="M135" s="5"/>
      <c r="N135" s="5"/>
      <c r="O135" s="5"/>
      <c r="P135" s="5"/>
    </row>
    <row r="136" spans="1:16" x14ac:dyDescent="0.3">
      <c r="A136" s="16" t="s">
        <v>51</v>
      </c>
      <c r="B136" s="5"/>
      <c r="C136" s="5"/>
      <c r="D136" s="5"/>
      <c r="E136" s="5"/>
      <c r="F136" s="5"/>
      <c r="G136" s="5"/>
      <c r="H136" s="5"/>
      <c r="I136" s="5"/>
      <c r="J136" s="5"/>
      <c r="K136" s="5"/>
      <c r="L136" s="5"/>
      <c r="M136" s="5"/>
      <c r="N136" s="5"/>
      <c r="O136" s="5"/>
      <c r="P136" s="5"/>
    </row>
    <row r="137" spans="1:16" x14ac:dyDescent="0.3">
      <c r="A137" s="17" t="s">
        <v>52</v>
      </c>
      <c r="B137" s="5"/>
      <c r="C137" s="5"/>
      <c r="D137" s="5"/>
      <c r="E137" s="5"/>
      <c r="F137" s="5"/>
      <c r="G137" s="5"/>
      <c r="H137" s="5"/>
      <c r="I137" s="5"/>
      <c r="J137" s="5"/>
      <c r="K137" s="5"/>
      <c r="L137" s="5"/>
      <c r="M137" s="5"/>
      <c r="N137" s="5"/>
      <c r="O137" s="5"/>
      <c r="P137" s="5" t="s">
        <v>625</v>
      </c>
    </row>
    <row r="138" spans="1:16" x14ac:dyDescent="0.3">
      <c r="A138" s="5"/>
      <c r="B138" s="5"/>
      <c r="C138" s="5"/>
      <c r="D138" s="5"/>
      <c r="E138" s="5"/>
      <c r="F138" s="5"/>
      <c r="G138" s="5"/>
      <c r="H138" s="5"/>
      <c r="I138" s="5"/>
      <c r="J138" s="5"/>
      <c r="K138" s="5"/>
      <c r="L138" s="5"/>
      <c r="M138" s="5"/>
      <c r="N138" s="5"/>
      <c r="O138" s="5"/>
      <c r="P138" s="5"/>
    </row>
  </sheetData>
  <sheetProtection algorithmName="SHA-512" hashValue="FnUcKO2H2Vx5Kw+T8fm1XUJQ6UXWBPFFy8UWR+ltK+8NG8t97JcT0OeQ0BQfJ8laqLHqljNVxsHRk0um4l0qCg==" saltValue="QHnw+4ZE2Uch59LzFqkI5Q==" spinCount="100000" sheet="1" selectLockedCells="1"/>
  <mergeCells count="95">
    <mergeCell ref="G24:H24"/>
    <mergeCell ref="L71:P72"/>
    <mergeCell ref="N52:P52"/>
    <mergeCell ref="N53:P53"/>
    <mergeCell ref="N54:P54"/>
    <mergeCell ref="B55:P55"/>
    <mergeCell ref="N57:P57"/>
    <mergeCell ref="N58:O58"/>
    <mergeCell ref="B40:D40"/>
    <mergeCell ref="G40:I40"/>
    <mergeCell ref="B44:C44"/>
    <mergeCell ref="H45:I45"/>
    <mergeCell ref="D44:E44"/>
    <mergeCell ref="F44:G44"/>
    <mergeCell ref="H44:I44"/>
    <mergeCell ref="A3:P3"/>
    <mergeCell ref="O1:P1"/>
    <mergeCell ref="B26:E26"/>
    <mergeCell ref="B28:E28"/>
    <mergeCell ref="B24:E24"/>
    <mergeCell ref="B16:P16"/>
    <mergeCell ref="B1:M1"/>
    <mergeCell ref="B18:E18"/>
    <mergeCell ref="G18:K18"/>
    <mergeCell ref="O7:P7"/>
    <mergeCell ref="B7:M7"/>
    <mergeCell ref="C14:H14"/>
    <mergeCell ref="K14:P14"/>
    <mergeCell ref="I14:J14"/>
    <mergeCell ref="J20:P20"/>
    <mergeCell ref="B20:H20"/>
    <mergeCell ref="B9:P12"/>
    <mergeCell ref="A122:P134"/>
    <mergeCell ref="F60:J60"/>
    <mergeCell ref="N100:P100"/>
    <mergeCell ref="B22:P22"/>
    <mergeCell ref="A85:A86"/>
    <mergeCell ref="B85:P86"/>
    <mergeCell ref="B118:P118"/>
    <mergeCell ref="E116:G116"/>
    <mergeCell ref="G42:I42"/>
    <mergeCell ref="D96:I96"/>
    <mergeCell ref="M24:P24"/>
    <mergeCell ref="M26:P26"/>
    <mergeCell ref="M40:P40"/>
    <mergeCell ref="D114:E114"/>
    <mergeCell ref="M18:P18"/>
    <mergeCell ref="G114:H114"/>
    <mergeCell ref="J114:K114"/>
    <mergeCell ref="B83:P83"/>
    <mergeCell ref="B72:C72"/>
    <mergeCell ref="B73:C73"/>
    <mergeCell ref="D110:E110"/>
    <mergeCell ref="D112:E112"/>
    <mergeCell ref="B74:C74"/>
    <mergeCell ref="D107:E107"/>
    <mergeCell ref="D109:E109"/>
    <mergeCell ref="D98:E98"/>
    <mergeCell ref="L74:M74"/>
    <mergeCell ref="O74:P74"/>
    <mergeCell ref="B77:C77"/>
    <mergeCell ref="G72:H72"/>
    <mergeCell ref="G73:H73"/>
    <mergeCell ref="B79:C79"/>
    <mergeCell ref="B71:E71"/>
    <mergeCell ref="H48:I48"/>
    <mergeCell ref="G74:H74"/>
    <mergeCell ref="B76:E76"/>
    <mergeCell ref="H53:I53"/>
    <mergeCell ref="H49:I49"/>
    <mergeCell ref="H50:I50"/>
    <mergeCell ref="H54:I54"/>
    <mergeCell ref="H52:I52"/>
    <mergeCell ref="H51:I51"/>
    <mergeCell ref="N51:P51"/>
    <mergeCell ref="H46:I46"/>
    <mergeCell ref="H47:I47"/>
    <mergeCell ref="B68:C68"/>
    <mergeCell ref="B78:C78"/>
    <mergeCell ref="J24:K24"/>
    <mergeCell ref="A98:A101"/>
    <mergeCell ref="I36:N36"/>
    <mergeCell ref="B30:P30"/>
    <mergeCell ref="G77:J79"/>
    <mergeCell ref="F75:I75"/>
    <mergeCell ref="B64:D64"/>
    <mergeCell ref="G71:J71"/>
    <mergeCell ref="N44:P44"/>
    <mergeCell ref="J44:M44"/>
    <mergeCell ref="N45:P45"/>
    <mergeCell ref="N46:P46"/>
    <mergeCell ref="N47:P47"/>
    <mergeCell ref="N48:P48"/>
    <mergeCell ref="N49:P49"/>
    <mergeCell ref="N50:P50"/>
  </mergeCells>
  <phoneticPr fontId="3" type="noConversion"/>
  <dataValidations count="6">
    <dataValidation type="date" allowBlank="1" showInputMessage="1" showErrorMessage="1" promptTitle="Please enter the date" prompt="in dd/mm/yyyy format" sqref="O7:P7" xr:uid="{81C76CC3-7776-4939-85C1-E6E728863D80}">
      <formula1>44958</formula1>
      <formula2>47848</formula2>
    </dataValidation>
    <dataValidation allowBlank="1" showInputMessage="1" showErrorMessage="1" promptTitle="Consumption during storage" prompt="(before use, device is OFF)" sqref="O36" xr:uid="{82D45136-FAA7-410C-B11B-29CC2BC93D17}"/>
    <dataValidation allowBlank="1" showInputMessage="1" showErrorMessage="1" promptTitle="Standby" prompt="or background consumption" sqref="B42" xr:uid="{E3AD43B0-AD75-493A-9FFC-F4B5C8F4FC29}"/>
    <dataValidation allowBlank="1" showInputMessage="1" showErrorMessage="1" promptTitle="Expected number of cycles " prompt="during life of the battery" sqref="B60" xr:uid="{3FBB6641-EE2B-4D77-B3FB-FF318FC01B5D}"/>
    <dataValidation allowBlank="1" showInputMessage="1" showErrorMessage="1" promptTitle="Cycling depth of discharge" prompt="If the cycling profile is complex, please provide detailed information in Section 6." sqref="B61" xr:uid="{1102DC1B-761A-4165-8C14-E7E9B68937EE}"/>
    <dataValidation allowBlank="1" showInputMessage="1" showErrorMessage="1" promptTitle="Autonomy time" prompt="Please specify the maximum duration the battery needs to supply the average current before the next recharge." sqref="B63" xr:uid="{EFD55C58-5521-4FCE-8736-CD3AEF3F4058}"/>
  </dataValidations>
  <hyperlinks>
    <hyperlink ref="A136" r:id="rId1" xr:uid="{00000000-0004-0000-0000-000000000000}"/>
    <hyperlink ref="A137" r:id="rId2" xr:uid="{00000000-0004-0000-0000-000001000000}"/>
  </hyperlinks>
  <pageMargins left="0.43307086614173229" right="0.23622047244094491" top="0.74803149606299213" bottom="0.74803149606299213" header="0.31496062992125984" footer="0.31496062992125984"/>
  <pageSetup paperSize="9" scale="55" orientation="portrait" cellComments="asDisplayed" r:id="rId3"/>
  <headerFooter>
    <oddFooter>&amp;CCompany Confidential
Page &amp;P of &amp;N
&amp;RAQ rev C1</oddFooter>
  </headerFooter>
  <rowBreaks count="1" manualBreakCount="1">
    <brk id="87" max="7" man="1"/>
  </rowBreaks>
  <ignoredErrors>
    <ignoredError sqref="C49:C53" unlockedFormula="1"/>
  </ignoredErrors>
  <drawing r:id="rId4"/>
  <extLst>
    <ext xmlns:x14="http://schemas.microsoft.com/office/spreadsheetml/2009/9/main" uri="{78C0D931-6437-407d-A8EE-F0AAD7539E65}">
      <x14:conditionalFormattings>
        <x14:conditionalFormatting xmlns:xm="http://schemas.microsoft.com/office/excel/2006/main">
          <x14:cfRule type="expression" priority="9" id="{E7586280-1E43-4B66-BB2C-C659BE1D731B}">
            <xm:f>OR($B$40=DB!$AK$1,$B$40=DB!$AK$2)</xm:f>
            <x14:dxf>
              <font>
                <color theme="0"/>
              </font>
              <fill>
                <patternFill>
                  <bgColor theme="0"/>
                </patternFill>
              </fill>
              <border>
                <left/>
                <right/>
                <top/>
                <bottom/>
              </border>
            </x14:dxf>
          </x14:cfRule>
          <xm:sqref>A59:E64 F60:P60 G61:P62 F63:P64</xm:sqref>
        </x14:conditionalFormatting>
        <x14:conditionalFormatting xmlns:xm="http://schemas.microsoft.com/office/excel/2006/main">
          <x14:cfRule type="expression" priority="2" id="{9C1508FB-9B67-4502-98CD-AA01BD74AF47}">
            <xm:f>OR($D$96=DB!$AT$3,$D$96=DB!$AT$4)</xm:f>
            <x14:dxf>
              <font>
                <color theme="0"/>
              </font>
              <fill>
                <patternFill>
                  <bgColor theme="0"/>
                </patternFill>
              </fill>
              <border>
                <left/>
                <right/>
                <top/>
                <bottom/>
              </border>
            </x14:dxf>
          </x14:cfRule>
          <xm:sqref>B98:I98</xm:sqref>
        </x14:conditionalFormatting>
        <x14:conditionalFormatting xmlns:xm="http://schemas.microsoft.com/office/excel/2006/main">
          <x14:cfRule type="expression" priority="1" id="{145A5D8D-D54E-4689-B959-B7204640FA12}">
            <xm:f>OR($D$96=DB!$AT$2,$D$96=DB!$AT$4)</xm:f>
            <x14:dxf>
              <font>
                <color theme="0"/>
              </font>
              <fill>
                <patternFill>
                  <bgColor theme="0"/>
                </patternFill>
              </fill>
              <border>
                <left/>
                <right/>
                <top/>
                <bottom/>
              </border>
            </x14:dxf>
          </x14:cfRule>
          <xm:sqref>B100:P100</xm:sqref>
        </x14:conditionalFormatting>
        <x14:conditionalFormatting xmlns:xm="http://schemas.microsoft.com/office/excel/2006/main">
          <x14:cfRule type="expression" priority="3" id="{566360A4-4391-44F6-B8A6-400B2D7DC000}">
            <xm:f>OR($J$75=DB!$AZ$1,$J$75=DB!$AZ$3)</xm:f>
            <x14:dxf>
              <font>
                <color theme="0"/>
              </font>
              <fill>
                <patternFill>
                  <bgColor theme="0"/>
                </patternFill>
              </fill>
              <border>
                <left/>
                <right/>
                <top/>
                <bottom/>
              </border>
            </x14:dxf>
          </x14:cfRule>
          <xm:sqref>O74:P81</xm:sqref>
        </x14:conditionalFormatting>
      </x14:conditionalFormattings>
    </ext>
    <ext xmlns:x14="http://schemas.microsoft.com/office/spreadsheetml/2009/9/main" uri="{CCE6A557-97BC-4b89-ADB6-D9C93CAAB3DF}">
      <x14:dataValidations xmlns:xm="http://schemas.microsoft.com/office/excel/2006/main" count="28">
        <x14:dataValidation type="list" allowBlank="1" showInputMessage="1" showErrorMessage="1" xr:uid="{00000000-0002-0000-0000-00000A000000}">
          <x14:formula1>
            <xm:f>DB!$BA$2:$BA$3</xm:f>
          </x14:formula1>
          <xm:sqref>E102</xm:sqref>
        </x14:dataValidation>
        <x14:dataValidation type="list" allowBlank="1" showInputMessage="1" showErrorMessage="1" xr:uid="{00000000-0002-0000-0000-000005000000}">
          <x14:formula1>
            <xm:f>DB!$AW$1:$AW$5</xm:f>
          </x14:formula1>
          <xm:sqref>H112</xm:sqref>
        </x14:dataValidation>
        <x14:dataValidation type="list" allowBlank="1" showInputMessage="1" showErrorMessage="1" xr:uid="{00000000-0002-0000-0000-000007000000}">
          <x14:formula1>
            <xm:f>DB!$AP$1:$AP$4</xm:f>
          </x14:formula1>
          <xm:sqref>C62</xm:sqref>
        </x14:dataValidation>
        <x14:dataValidation type="list" allowBlank="1" showInputMessage="1" showErrorMessage="1" xr:uid="{00000000-0002-0000-0000-000008000000}">
          <x14:formula1>
            <xm:f>DB!$AB$7:$AB$10</xm:f>
          </x14:formula1>
          <xm:sqref>P35</xm:sqref>
        </x14:dataValidation>
        <x14:dataValidation type="list" allowBlank="1" showInputMessage="1" showErrorMessage="1" xr:uid="{00000000-0002-0000-0000-00000B000000}">
          <x14:formula1>
            <xm:f>DB!$AU$2:$AU$3</xm:f>
          </x14:formula1>
          <xm:sqref>F112 F107 F109:F110</xm:sqref>
        </x14:dataValidation>
        <x14:dataValidation type="list" allowBlank="1" showInputMessage="1" showErrorMessage="1" xr:uid="{0165C8F0-6E42-4F90-946C-989EBE594CCF}">
          <x14:formula1>
            <xm:f>DB!$A$2:$A$104</xm:f>
          </x14:formula1>
          <xm:sqref>K14</xm:sqref>
        </x14:dataValidation>
        <x14:dataValidation type="list" allowBlank="1" showInputMessage="1" showErrorMessage="1" xr:uid="{3CF035CF-00FD-488D-8872-B94031FDBA0E}">
          <x14:formula1>
            <xm:f>DB!$Y$1:$Y$260</xm:f>
          </x14:formula1>
          <xm:sqref>M24</xm:sqref>
        </x14:dataValidation>
        <x14:dataValidation type="list" allowBlank="1" showInputMessage="1" showErrorMessage="1" xr:uid="{7CD93E27-9F78-4ED9-AEC6-63E8799B0EB3}">
          <x14:formula1>
            <xm:f>DB!$AA$1:$AA$21</xm:f>
          </x14:formula1>
          <xm:sqref>E116:G116</xm:sqref>
        </x14:dataValidation>
        <x14:dataValidation type="list" allowBlank="1" showInputMessage="1" showErrorMessage="1" xr:uid="{E2C1C603-6589-4BD2-BB56-73D00121E9FC}">
          <x14:formula1>
            <xm:f>DB!$B$2:$B$21</xm:f>
          </x14:formula1>
          <xm:sqref>C14:H14</xm:sqref>
        </x14:dataValidation>
        <x14:dataValidation type="list" allowBlank="1" showInputMessage="1" showErrorMessage="1" xr:uid="{A0AF3FAE-7E9C-4539-AF21-85199E2F61A4}">
          <x14:formula1>
            <xm:f>DB!$Z$1:$Z$5</xm:f>
          </x14:formula1>
          <xm:sqref>M26:P26</xm:sqref>
        </x14:dataValidation>
        <x14:dataValidation type="list" allowBlank="1" showInputMessage="1" showErrorMessage="1" xr:uid="{66EFDDC0-C759-4397-BBAE-7978CD5BA9B1}">
          <x14:formula1>
            <xm:f>DB!$AB$1:$AB$10</xm:f>
          </x14:formula1>
          <xm:sqref>C38 F35 C63</xm:sqref>
        </x14:dataValidation>
        <x14:dataValidation type="list" allowBlank="1" showInputMessage="1" showErrorMessage="1" xr:uid="{473D112F-5734-4665-A779-0F1C46617736}">
          <x14:formula1>
            <xm:f>DB!$AF$2:$AF$3</xm:f>
          </x14:formula1>
          <xm:sqref>P58</xm:sqref>
        </x14:dataValidation>
        <x14:dataValidation type="list" allowBlank="1" showInputMessage="1" showErrorMessage="1" xr:uid="{8EE42900-07E9-4CBC-A9E1-654FB6DA7F2B}">
          <x14:formula1>
            <xm:f>DB!$AG$1:$AG$4</xm:f>
          </x14:formula1>
          <xm:sqref>M40:P40</xm:sqref>
        </x14:dataValidation>
        <x14:dataValidation type="list" allowBlank="1" showInputMessage="1" showErrorMessage="1" xr:uid="{15955E72-D885-4482-8746-B129B57A7253}">
          <x14:formula1>
            <xm:f>DB!$AH$1:$AH$4</xm:f>
          </x14:formula1>
          <xm:sqref>J100</xm:sqref>
        </x14:dataValidation>
        <x14:dataValidation type="list" allowBlank="1" showInputMessage="1" showErrorMessage="1" xr:uid="{4E6EE348-4C5E-4AB1-ACC7-960D47B20B7D}">
          <x14:formula1>
            <xm:f>DB!$AI$1:$AI$7</xm:f>
          </x14:formula1>
          <xm:sqref>D98:E98</xm:sqref>
        </x14:dataValidation>
        <x14:dataValidation type="list" allowBlank="1" showInputMessage="1" showErrorMessage="1" xr:uid="{1CD41189-FDB9-4B47-B93D-964673C2083D}">
          <x14:formula1>
            <xm:f>DB!$AJ$1:$AJ$3</xm:f>
          </x14:formula1>
          <xm:sqref>B28:E28</xm:sqref>
        </x14:dataValidation>
        <x14:dataValidation type="list" allowBlank="1" showInputMessage="1" showErrorMessage="1" xr:uid="{00000000-0002-0000-0000-00000F000000}">
          <x14:formula1>
            <xm:f>DB!$AK$1:$AK$3</xm:f>
          </x14:formula1>
          <xm:sqref>B40:D40</xm:sqref>
        </x14:dataValidation>
        <x14:dataValidation type="list" allowBlank="1" showInputMessage="1" showErrorMessage="1" promptTitle="Mode of operation" prompt="Backup power source - battery is discharged only in case of loss of external power source._x000a_Main power source - no external power source is available." xr:uid="{E3B73F87-9EF2-49B1-BB40-DC2E4262AD78}">
          <x14:formula1>
            <xm:f>DB!$AL$1:$AL$3</xm:f>
          </x14:formula1>
          <xm:sqref>G40:I40</xm:sqref>
        </x14:dataValidation>
        <x14:dataValidation type="list" allowBlank="1" showInputMessage="1" showErrorMessage="1" xr:uid="{85C4C2ED-656A-4589-968C-76E504BC14FD}">
          <x14:formula1>
            <xm:f>DB!$AM$2:$AM$7</xm:f>
          </x14:formula1>
          <xm:sqref>C42 K45:K54 C45:C54</xm:sqref>
        </x14:dataValidation>
        <x14:dataValidation type="list" allowBlank="1" showInputMessage="1" showErrorMessage="1" xr:uid="{D7902C1D-F5A3-4A33-BF25-1A7EB86B3008}">
          <x14:formula1>
            <xm:f>DB!$AN$2:$AN$3</xm:f>
          </x14:formula1>
          <xm:sqref>G42:I42</xm:sqref>
        </x14:dataValidation>
        <x14:dataValidation type="list" allowBlank="1" showInputMessage="1" showErrorMessage="1" xr:uid="{7DE7B757-69D5-43ED-897F-B14FAC035068}">
          <x14:formula1>
            <xm:f>DB!$AO$1:$AO$10</xm:f>
          </x14:formula1>
          <xm:sqref>G45:G54 M45:M54 E45:E54</xm:sqref>
        </x14:dataValidation>
        <x14:dataValidation type="list" allowBlank="1" showInputMessage="1" showErrorMessage="1" xr:uid="{77099BE7-35C7-4A3F-9597-F4E0303B24EB}">
          <x14:formula1>
            <xm:f>DB!$AR$1:$AR$4</xm:f>
          </x14:formula1>
          <xm:sqref>B68:C68</xm:sqref>
        </x14:dataValidation>
        <x14:dataValidation type="list" allowBlank="1" showInputMessage="1" showErrorMessage="1" xr:uid="{6D5BB7D6-4584-4C3B-94F4-AAA091C92791}">
          <x14:formula1>
            <xm:f>DB!$AS$1:$AS$6</xm:f>
          </x14:formula1>
          <xm:sqref>E91:E94 E100</xm:sqref>
        </x14:dataValidation>
        <x14:dataValidation type="list" allowBlank="1" showInputMessage="1" showErrorMessage="1" xr:uid="{3D09C0AB-ADB6-4F85-9CD6-B213CE4B046E}">
          <x14:formula1>
            <xm:f>DB!$AT$2:$AT$5</xm:f>
          </x14:formula1>
          <xm:sqref>D96:I96</xm:sqref>
        </x14:dataValidation>
        <x14:dataValidation type="list" allowBlank="1" showInputMessage="1" showErrorMessage="1" xr:uid="{00000000-0002-0000-0000-000006000000}">
          <x14:formula1>
            <xm:f>DB!$AV$1:$AV$11</xm:f>
          </x14:formula1>
          <xm:sqref>I112 K107 I107 I109:I110</xm:sqref>
        </x14:dataValidation>
        <x14:dataValidation type="list" allowBlank="1" showInputMessage="1" showErrorMessage="1" xr:uid="{7E997316-2AD0-4DE1-A539-303AB02A566A}">
          <x14:formula1>
            <xm:f>DB!$AX$1:$AX$5</xm:f>
          </x14:formula1>
          <xm:sqref>B64:D64</xm:sqref>
        </x14:dataValidation>
        <x14:dataValidation type="list" allowBlank="1" showInputMessage="1" showErrorMessage="1" xr:uid="{00000000-0002-0000-0000-000001000000}">
          <x14:formula1>
            <xm:f>DB!$AY$1:$AY$5</xm:f>
          </x14:formula1>
          <xm:sqref>B26:E26</xm:sqref>
        </x14:dataValidation>
        <x14:dataValidation type="list" allowBlank="1" showInputMessage="1" showErrorMessage="1" xr:uid="{5CA913E3-A00E-4EF5-8FBF-E489F9780E09}">
          <x14:formula1>
            <xm:f>DB!$AZ$2:$AZ$3</xm:f>
          </x14:formula1>
          <xm:sqref>J75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D6673-E74D-4CAC-8479-64567E16053A}">
  <dimension ref="A1:S59"/>
  <sheetViews>
    <sheetView zoomScaleNormal="100" workbookViewId="0">
      <selection activeCell="J23" sqref="J23"/>
    </sheetView>
  </sheetViews>
  <sheetFormatPr defaultRowHeight="15.6" x14ac:dyDescent="0.3"/>
  <cols>
    <col min="1" max="1" width="2.59765625" style="68" customWidth="1"/>
    <col min="2" max="3" width="8.796875" style="69"/>
    <col min="4" max="4" width="6.5" style="69" customWidth="1"/>
    <col min="5" max="5" width="8.796875" style="69"/>
    <col min="6" max="6" width="11.59765625" style="69" customWidth="1"/>
    <col min="7" max="8" width="8.796875" style="69"/>
    <col min="9" max="9" width="11" style="69" customWidth="1"/>
    <col min="10" max="16384" width="8.796875" style="69"/>
  </cols>
  <sheetData>
    <row r="1" spans="1:19" s="66" customFormat="1" ht="12" customHeight="1" thickTop="1" thickBot="1" x14ac:dyDescent="0.35">
      <c r="A1" s="65"/>
      <c r="E1" s="67"/>
      <c r="F1" s="76"/>
      <c r="G1" s="65"/>
      <c r="S1" s="65"/>
    </row>
    <row r="2" spans="1:19" ht="20.399999999999999" customHeight="1" thickTop="1" thickBot="1" x14ac:dyDescent="0.5">
      <c r="A2" s="213" t="s">
        <v>613</v>
      </c>
      <c r="B2" s="213"/>
      <c r="C2" s="213"/>
      <c r="D2" s="213"/>
      <c r="E2" s="213"/>
      <c r="F2" s="213"/>
      <c r="G2" s="213"/>
      <c r="H2" s="213"/>
      <c r="I2" s="213"/>
      <c r="J2" s="213"/>
      <c r="K2" s="213"/>
      <c r="L2" s="213"/>
      <c r="M2" s="213"/>
      <c r="N2" s="213"/>
      <c r="O2" s="213"/>
      <c r="P2" s="213"/>
      <c r="Q2" s="214"/>
      <c r="S2" s="68"/>
    </row>
    <row r="3" spans="1:19" ht="13.8" customHeight="1" thickTop="1" x14ac:dyDescent="0.45">
      <c r="A3" s="71"/>
      <c r="B3" s="72"/>
      <c r="C3" s="72"/>
      <c r="D3" s="72"/>
      <c r="E3" s="78"/>
      <c r="F3" s="79"/>
      <c r="G3" s="71"/>
      <c r="S3" s="68"/>
    </row>
    <row r="4" spans="1:19" ht="15" customHeight="1" x14ac:dyDescent="0.45">
      <c r="E4" s="73"/>
      <c r="H4" s="69" t="s">
        <v>603</v>
      </c>
      <c r="S4" s="68"/>
    </row>
    <row r="5" spans="1:19" ht="13.2" customHeight="1" x14ac:dyDescent="0.3">
      <c r="H5" s="72"/>
      <c r="I5" s="72"/>
      <c r="J5" s="72"/>
      <c r="K5" s="72"/>
      <c r="L5" s="72"/>
      <c r="M5" s="72"/>
      <c r="N5" s="72"/>
      <c r="O5" s="72"/>
      <c r="P5" s="72"/>
      <c r="Q5" s="72"/>
    </row>
    <row r="6" spans="1:19" ht="16.2" thickBot="1" x14ac:dyDescent="0.35">
      <c r="B6" s="106" t="s">
        <v>536</v>
      </c>
      <c r="C6" s="106"/>
      <c r="D6" s="106"/>
      <c r="E6" s="106"/>
      <c r="F6" s="106"/>
      <c r="G6" s="107"/>
      <c r="H6" s="86" t="s">
        <v>615</v>
      </c>
      <c r="I6" s="85"/>
      <c r="J6" s="85"/>
      <c r="K6" s="85"/>
      <c r="L6" s="85"/>
      <c r="M6" s="85"/>
      <c r="N6" s="85"/>
      <c r="O6" s="85"/>
      <c r="P6" s="85"/>
      <c r="Q6" s="89" t="s">
        <v>616</v>
      </c>
      <c r="R6" s="68"/>
    </row>
    <row r="7" spans="1:19" ht="16.8" thickTop="1" thickBot="1" x14ac:dyDescent="0.35">
      <c r="B7" s="66"/>
      <c r="C7" s="66"/>
      <c r="D7" s="66"/>
      <c r="E7" s="66"/>
      <c r="F7" s="66"/>
      <c r="G7" s="105"/>
      <c r="H7" s="91"/>
      <c r="I7" s="92"/>
      <c r="J7" s="66"/>
      <c r="K7" s="66"/>
      <c r="L7" s="92"/>
      <c r="M7" s="92"/>
      <c r="N7" s="66"/>
      <c r="O7" s="66"/>
      <c r="P7" s="92"/>
      <c r="Q7" s="96"/>
      <c r="R7" s="68"/>
    </row>
    <row r="8" spans="1:19" x14ac:dyDescent="0.3">
      <c r="G8" s="74"/>
      <c r="H8" s="88"/>
      <c r="I8" s="83"/>
      <c r="J8" s="65"/>
      <c r="K8" s="83"/>
      <c r="L8" s="97"/>
      <c r="M8" s="64"/>
      <c r="N8" s="82"/>
      <c r="O8" s="83"/>
      <c r="P8" s="5"/>
      <c r="Q8" s="84"/>
      <c r="R8" s="68"/>
    </row>
    <row r="9" spans="1:19" x14ac:dyDescent="0.3">
      <c r="G9" s="74"/>
      <c r="H9" s="215" t="s">
        <v>592</v>
      </c>
      <c r="I9" s="216"/>
      <c r="J9" s="68"/>
      <c r="K9" s="77"/>
      <c r="L9" s="68"/>
      <c r="M9" s="81"/>
      <c r="N9" s="80"/>
      <c r="O9" s="77"/>
      <c r="P9" s="80"/>
      <c r="Q9" s="74"/>
      <c r="R9" s="68"/>
    </row>
    <row r="10" spans="1:19" x14ac:dyDescent="0.3">
      <c r="G10" s="70"/>
      <c r="H10" s="215" t="s">
        <v>609</v>
      </c>
      <c r="I10" s="216"/>
      <c r="J10" s="68"/>
      <c r="K10" s="77"/>
      <c r="L10" s="68"/>
      <c r="M10" s="81"/>
      <c r="N10" s="80"/>
      <c r="O10" s="77"/>
      <c r="P10" s="80"/>
      <c r="Q10" s="74"/>
      <c r="R10" s="68"/>
    </row>
    <row r="11" spans="1:19" x14ac:dyDescent="0.3">
      <c r="G11" s="74"/>
      <c r="H11" s="217" t="s">
        <v>610</v>
      </c>
      <c r="I11" s="164"/>
      <c r="J11" s="80"/>
      <c r="K11" s="77"/>
      <c r="L11" s="68"/>
      <c r="M11" s="81"/>
      <c r="N11" s="80"/>
      <c r="O11" s="77"/>
      <c r="P11" s="80"/>
      <c r="Q11" s="74"/>
      <c r="R11" s="68"/>
    </row>
    <row r="12" spans="1:19" x14ac:dyDescent="0.3">
      <c r="B12" s="69" t="s">
        <v>611</v>
      </c>
      <c r="F12" s="72"/>
      <c r="G12" s="75"/>
      <c r="H12" s="68"/>
      <c r="I12" s="77"/>
      <c r="J12" s="80"/>
      <c r="K12" s="77"/>
      <c r="L12" s="68"/>
      <c r="M12" s="81"/>
      <c r="N12" s="80"/>
      <c r="O12" s="77"/>
      <c r="P12" s="80"/>
      <c r="Q12" s="74"/>
      <c r="R12" s="68"/>
    </row>
    <row r="13" spans="1:19" ht="16.2" thickBot="1" x14ac:dyDescent="0.35">
      <c r="B13" s="106" t="s">
        <v>612</v>
      </c>
      <c r="C13" s="106"/>
      <c r="D13" s="108"/>
      <c r="E13" s="85"/>
      <c r="F13" s="86"/>
      <c r="G13" s="87"/>
      <c r="H13" s="68"/>
      <c r="I13" s="77"/>
      <c r="J13" s="80"/>
      <c r="K13" s="77"/>
      <c r="L13" s="68"/>
      <c r="M13" s="81"/>
      <c r="N13" s="80"/>
      <c r="O13" s="77"/>
      <c r="P13" s="80"/>
      <c r="Q13" s="74"/>
      <c r="R13" s="68"/>
    </row>
    <row r="14" spans="1:19" x14ac:dyDescent="0.3">
      <c r="B14" s="65"/>
      <c r="C14" s="66"/>
      <c r="D14" s="84"/>
      <c r="E14" s="65"/>
      <c r="F14" s="65"/>
      <c r="G14" s="67"/>
      <c r="H14" s="68"/>
      <c r="I14" s="77"/>
      <c r="K14" s="77"/>
      <c r="L14" s="68"/>
      <c r="M14" s="81"/>
      <c r="N14" s="80"/>
      <c r="O14" s="77"/>
      <c r="P14" s="80"/>
      <c r="Q14" s="74"/>
      <c r="R14" s="68"/>
    </row>
    <row r="15" spans="1:19" x14ac:dyDescent="0.3">
      <c r="B15" s="68"/>
      <c r="D15" s="74"/>
      <c r="E15" s="68"/>
      <c r="F15" s="68"/>
      <c r="G15" s="70"/>
      <c r="H15" s="68"/>
      <c r="I15" s="77"/>
      <c r="J15" s="218"/>
      <c r="K15" s="216"/>
      <c r="L15" s="68"/>
      <c r="M15" s="81"/>
      <c r="N15" s="80"/>
      <c r="O15" s="77"/>
      <c r="P15" s="80"/>
      <c r="Q15" s="74"/>
      <c r="R15" s="68"/>
    </row>
    <row r="16" spans="1:19" ht="16.2" thickBot="1" x14ac:dyDescent="0.35">
      <c r="B16" s="85"/>
      <c r="C16" s="85"/>
      <c r="D16" s="87"/>
      <c r="E16" s="101"/>
      <c r="F16" s="102"/>
      <c r="G16" s="103"/>
      <c r="H16" s="102"/>
      <c r="I16" s="104"/>
      <c r="J16" s="211" t="s">
        <v>607</v>
      </c>
      <c r="K16" s="212"/>
      <c r="L16" s="98"/>
      <c r="M16" s="100"/>
      <c r="N16" s="93"/>
      <c r="O16" s="95"/>
      <c r="P16" s="98"/>
      <c r="Q16" s="99"/>
      <c r="R16" s="101"/>
    </row>
    <row r="17" spans="1:19" ht="16.2" customHeight="1" thickTop="1" x14ac:dyDescent="0.3">
      <c r="B17" s="207" t="s">
        <v>614</v>
      </c>
      <c r="C17" s="208"/>
      <c r="D17" s="208"/>
      <c r="E17" s="205" t="s">
        <v>604</v>
      </c>
      <c r="F17" s="205"/>
      <c r="G17" s="205"/>
      <c r="H17" s="65"/>
      <c r="I17" s="67"/>
      <c r="J17" s="65"/>
      <c r="K17" s="66"/>
      <c r="L17" s="65"/>
    </row>
    <row r="18" spans="1:19" x14ac:dyDescent="0.3">
      <c r="B18" s="209"/>
      <c r="C18" s="210"/>
      <c r="D18" s="210"/>
      <c r="E18" s="206"/>
      <c r="F18" s="206"/>
      <c r="G18" s="206"/>
      <c r="I18" s="66"/>
      <c r="J18" s="66"/>
      <c r="K18" s="66"/>
      <c r="L18" s="66"/>
      <c r="M18" s="66"/>
      <c r="N18" s="66"/>
      <c r="O18" s="66"/>
      <c r="P18" s="66"/>
      <c r="Q18" s="66"/>
      <c r="R18" s="66"/>
      <c r="S18" s="66"/>
    </row>
    <row r="19" spans="1:19" ht="20.399999999999999" customHeight="1" x14ac:dyDescent="0.3">
      <c r="B19" s="69" t="s">
        <v>619</v>
      </c>
      <c r="C19" s="66"/>
      <c r="D19" s="66"/>
      <c r="E19" s="68" t="s">
        <v>618</v>
      </c>
      <c r="F19" s="68"/>
      <c r="H19" s="69" t="s">
        <v>617</v>
      </c>
      <c r="M19" s="200" t="s">
        <v>608</v>
      </c>
      <c r="N19" s="201"/>
      <c r="O19" s="201"/>
      <c r="P19" s="201"/>
      <c r="Q19" s="201"/>
      <c r="R19" s="201"/>
      <c r="S19" s="201"/>
    </row>
    <row r="21" spans="1:19" ht="16.2" thickBot="1" x14ac:dyDescent="0.35">
      <c r="A21" s="65"/>
      <c r="B21" s="72"/>
      <c r="C21" s="202" t="s">
        <v>620</v>
      </c>
      <c r="D21" s="202"/>
      <c r="E21" s="94"/>
      <c r="F21" s="203" t="s">
        <v>53</v>
      </c>
      <c r="G21" s="204"/>
    </row>
    <row r="22" spans="1:19" ht="16.2" thickTop="1" x14ac:dyDescent="0.3">
      <c r="B22" s="90"/>
      <c r="C22" s="202"/>
      <c r="D22" s="202"/>
      <c r="E22" s="66"/>
      <c r="F22" s="203"/>
      <c r="G22" s="204"/>
    </row>
    <row r="23" spans="1:19" x14ac:dyDescent="0.3">
      <c r="A23" s="65"/>
      <c r="B23" s="66"/>
      <c r="C23" s="66"/>
      <c r="D23" s="66"/>
      <c r="E23" s="66"/>
      <c r="F23" s="68"/>
    </row>
    <row r="46" spans="3:15" hidden="1" x14ac:dyDescent="0.3">
      <c r="C46" s="28"/>
      <c r="D46" s="28"/>
      <c r="E46" s="28"/>
      <c r="F46" s="28"/>
      <c r="G46" s="28"/>
      <c r="H46" s="28"/>
      <c r="I46" s="28"/>
      <c r="J46" s="28"/>
      <c r="K46" s="28"/>
      <c r="L46" s="28"/>
      <c r="M46" s="28"/>
      <c r="N46" s="28"/>
      <c r="O46" s="28"/>
    </row>
    <row r="47" spans="3:15" ht="18" hidden="1" x14ac:dyDescent="0.35">
      <c r="C47" s="28"/>
      <c r="D47" s="28"/>
      <c r="E47" s="28"/>
      <c r="F47" s="28"/>
      <c r="G47" s="47" t="s">
        <v>570</v>
      </c>
      <c r="H47" s="48"/>
      <c r="I47" s="48"/>
      <c r="J47" s="48"/>
      <c r="K47" s="48"/>
      <c r="L47" s="28"/>
      <c r="M47" s="28"/>
      <c r="N47" s="28"/>
      <c r="O47" s="28"/>
    </row>
    <row r="48" spans="3:15" ht="18" hidden="1" x14ac:dyDescent="0.35">
      <c r="C48" s="28"/>
      <c r="D48" s="28"/>
      <c r="E48" s="28"/>
      <c r="F48" s="28"/>
      <c r="G48" s="47" t="s">
        <v>572</v>
      </c>
      <c r="H48" s="48"/>
      <c r="I48" s="48"/>
      <c r="J48" s="48"/>
      <c r="K48" s="48"/>
      <c r="L48" s="28"/>
      <c r="M48" s="28"/>
      <c r="N48" s="28"/>
      <c r="O48" s="28"/>
    </row>
    <row r="49" spans="3:15" ht="18.600000000000001" hidden="1" thickBot="1" x14ac:dyDescent="0.4">
      <c r="C49" s="28"/>
      <c r="D49" s="28"/>
      <c r="E49" s="28"/>
      <c r="F49" s="28"/>
      <c r="G49" s="47"/>
      <c r="H49" s="48"/>
      <c r="I49" s="48"/>
      <c r="J49" s="48"/>
      <c r="K49" s="48"/>
      <c r="L49" s="28"/>
      <c r="M49" s="40"/>
      <c r="N49" s="28"/>
      <c r="O49" s="28"/>
    </row>
    <row r="50" spans="3:15" ht="18.600000000000001" hidden="1" thickTop="1" x14ac:dyDescent="0.35">
      <c r="C50" s="28"/>
      <c r="D50" s="28"/>
      <c r="E50" s="47" t="s">
        <v>569</v>
      </c>
      <c r="F50" s="28"/>
      <c r="G50" s="49"/>
      <c r="H50" s="48"/>
      <c r="I50" s="48"/>
      <c r="J50" s="48"/>
      <c r="K50" s="48"/>
      <c r="L50" s="37"/>
      <c r="M50" s="38"/>
      <c r="N50" s="36"/>
      <c r="O50" s="28"/>
    </row>
    <row r="51" spans="3:15" ht="18" hidden="1" x14ac:dyDescent="0.35">
      <c r="C51" s="28"/>
      <c r="D51" s="28"/>
      <c r="E51" s="47" t="s">
        <v>572</v>
      </c>
      <c r="F51" s="37"/>
      <c r="G51" s="50"/>
      <c r="H51" s="48"/>
      <c r="I51" s="48"/>
      <c r="J51" s="48"/>
      <c r="K51" s="48"/>
      <c r="L51" s="37"/>
      <c r="M51" s="41"/>
      <c r="N51" s="36"/>
      <c r="O51" s="28"/>
    </row>
    <row r="52" spans="3:15" ht="18.600000000000001" hidden="1" thickBot="1" x14ac:dyDescent="0.4">
      <c r="C52" s="28"/>
      <c r="D52" s="28"/>
      <c r="E52" s="45"/>
      <c r="F52" s="28"/>
      <c r="G52" s="50"/>
      <c r="H52" s="48"/>
      <c r="I52" s="48"/>
      <c r="J52" s="48"/>
      <c r="K52" s="51"/>
      <c r="L52" s="37"/>
      <c r="M52" s="41"/>
      <c r="N52" s="36"/>
      <c r="O52" s="28"/>
    </row>
    <row r="53" spans="3:15" ht="18.600000000000001" hidden="1" thickTop="1" x14ac:dyDescent="0.35">
      <c r="C53" s="28"/>
      <c r="D53" s="28"/>
      <c r="E53" s="38"/>
      <c r="F53" s="42"/>
      <c r="G53" s="50"/>
      <c r="H53" s="48"/>
      <c r="I53" s="52"/>
      <c r="J53" s="53"/>
      <c r="K53" s="49"/>
      <c r="L53" s="42"/>
      <c r="M53" s="41"/>
      <c r="N53" s="36"/>
      <c r="O53" s="28"/>
    </row>
    <row r="54" spans="3:15" ht="18.600000000000001" hidden="1" thickBot="1" x14ac:dyDescent="0.4">
      <c r="C54" s="28"/>
      <c r="D54" s="46"/>
      <c r="E54" s="41"/>
      <c r="F54" s="39"/>
      <c r="G54" s="50"/>
      <c r="H54" s="51"/>
      <c r="I54" s="54" t="s">
        <v>568</v>
      </c>
      <c r="J54" s="55"/>
      <c r="K54" s="50"/>
      <c r="L54" s="39"/>
      <c r="M54" s="41"/>
      <c r="N54" s="40"/>
      <c r="O54" s="28"/>
    </row>
    <row r="55" spans="3:15" ht="18.600000000000001" hidden="1" thickTop="1" x14ac:dyDescent="0.35">
      <c r="C55" s="28"/>
      <c r="D55" s="43"/>
      <c r="E55" s="44"/>
      <c r="F55" s="35"/>
      <c r="G55" s="47"/>
      <c r="H55" s="56"/>
      <c r="I55" s="56"/>
      <c r="J55" s="56"/>
      <c r="K55" s="48"/>
      <c r="L55" s="35"/>
      <c r="M55" s="28"/>
      <c r="N55" s="35"/>
      <c r="O55" s="28"/>
    </row>
    <row r="56" spans="3:15" ht="18" hidden="1" x14ac:dyDescent="0.35">
      <c r="C56" s="28"/>
      <c r="D56" s="28"/>
      <c r="E56" s="28"/>
      <c r="F56" s="28"/>
      <c r="G56" s="47"/>
      <c r="H56" s="47" t="s">
        <v>573</v>
      </c>
      <c r="I56" s="48"/>
      <c r="J56" s="48"/>
      <c r="K56" s="48"/>
      <c r="L56" s="28"/>
      <c r="M56" s="28"/>
      <c r="N56" s="28"/>
      <c r="O56" s="28"/>
    </row>
    <row r="57" spans="3:15" ht="18" hidden="1" x14ac:dyDescent="0.35">
      <c r="C57" s="28"/>
      <c r="D57" s="28"/>
      <c r="E57" s="28"/>
      <c r="F57" s="28"/>
      <c r="G57" s="47"/>
      <c r="H57" s="48"/>
      <c r="I57" s="47" t="s">
        <v>574</v>
      </c>
      <c r="J57" s="48"/>
      <c r="K57" s="48"/>
      <c r="L57" s="28"/>
      <c r="M57" s="28"/>
      <c r="N57" s="28"/>
      <c r="O57" s="28"/>
    </row>
    <row r="58" spans="3:15" ht="18" hidden="1" x14ac:dyDescent="0.35">
      <c r="C58" s="28"/>
      <c r="D58" s="28"/>
      <c r="E58" s="28"/>
      <c r="F58" s="28"/>
      <c r="G58" s="48"/>
      <c r="H58" s="48"/>
      <c r="I58" s="48"/>
      <c r="J58" s="48"/>
      <c r="K58" s="48"/>
      <c r="L58" s="28"/>
      <c r="M58" s="28"/>
      <c r="N58" s="28"/>
      <c r="O58" s="28"/>
    </row>
    <row r="59" spans="3:15" x14ac:dyDescent="0.3">
      <c r="C59" s="28"/>
      <c r="D59" s="28"/>
      <c r="E59" s="28"/>
      <c r="F59" s="28"/>
      <c r="G59" s="28"/>
      <c r="H59" s="28"/>
      <c r="I59" s="28"/>
      <c r="J59" s="28"/>
      <c r="K59" s="28"/>
      <c r="L59" s="28"/>
      <c r="M59" s="28"/>
      <c r="N59" s="28"/>
      <c r="O59" s="28"/>
    </row>
  </sheetData>
  <sheetProtection algorithmName="SHA-512" hashValue="QKTX4MtdiPWqmXwU/9+sNkghhLg0Lw9amByeE561NVjY+7d05RAOOaQM2iSu+aGNR0ehwJ0lsMz1Y8f99OiClQ==" saltValue="9n+B+mADpaQPyUQF7UoDEA==" spinCount="100000" sheet="1" objects="1" scenarios="1" selectLockedCells="1" selectUnlockedCells="1"/>
  <mergeCells count="11">
    <mergeCell ref="J16:K16"/>
    <mergeCell ref="A2:Q2"/>
    <mergeCell ref="H9:I9"/>
    <mergeCell ref="H10:I10"/>
    <mergeCell ref="H11:I11"/>
    <mergeCell ref="J15:K15"/>
    <mergeCell ref="M19:S19"/>
    <mergeCell ref="C21:D22"/>
    <mergeCell ref="F21:G22"/>
    <mergeCell ref="E17:G18"/>
    <mergeCell ref="B17:D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8E29-27A7-4B2C-9567-48FF082C5CA6}">
  <dimension ref="A21:A23"/>
  <sheetViews>
    <sheetView zoomScale="130" zoomScaleNormal="130" workbookViewId="0">
      <selection activeCell="J15" sqref="J15"/>
    </sheetView>
  </sheetViews>
  <sheetFormatPr defaultRowHeight="15.6" x14ac:dyDescent="0.3"/>
  <cols>
    <col min="1" max="16384" width="8.796875" style="28"/>
  </cols>
  <sheetData>
    <row r="21" ht="10.199999999999999" customHeight="1" x14ac:dyDescent="0.3"/>
    <row r="22" ht="15.6" customHeight="1" x14ac:dyDescent="0.3"/>
    <row r="23" ht="24.6" customHeight="1" x14ac:dyDescent="0.3"/>
  </sheetData>
  <sheetProtection algorithmName="SHA-512" hashValue="GVT+YGn5NdsvL7nZG57WLu76e7Bh74NVaeb5njqSOGKegK556vin0lUhtOYSBYhzLm3jLcunkO9go8vlqpuQ5A==" saltValue="HpAWgGCKhw7leB/JAyG8JA==" spinCount="100000"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0B515-963B-4C2A-B9D7-406032F2487A}">
  <dimension ref="A1:BA260"/>
  <sheetViews>
    <sheetView topLeftCell="AR1" workbookViewId="0">
      <selection activeCell="AT8" sqref="AT8"/>
    </sheetView>
  </sheetViews>
  <sheetFormatPr defaultRowHeight="15.6" x14ac:dyDescent="0.3"/>
  <cols>
    <col min="1" max="1" width="31.69921875" style="111" customWidth="1"/>
    <col min="2" max="2" width="34.09765625" style="111" customWidth="1"/>
    <col min="3" max="3" width="39.796875" style="111" customWidth="1"/>
    <col min="4" max="4" width="9" style="111" customWidth="1"/>
    <col min="5" max="5" width="28.3984375" style="111" customWidth="1"/>
    <col min="6" max="6" width="22.5" style="111" customWidth="1"/>
    <col min="7" max="23" width="8.796875" style="111"/>
    <col min="24" max="24" width="30.09765625" style="111" customWidth="1"/>
    <col min="25" max="25" width="25.8984375" style="111" customWidth="1"/>
    <col min="26" max="26" width="18.8984375" style="111" customWidth="1"/>
    <col min="27" max="27" width="21.19921875" style="111" customWidth="1"/>
    <col min="28" max="32" width="8.796875" style="111"/>
    <col min="33" max="33" width="22.3984375" style="111" customWidth="1"/>
    <col min="34" max="35" width="8.796875" style="111"/>
    <col min="36" max="36" width="21" style="111" customWidth="1"/>
    <col min="37" max="37" width="14.796875" style="111" customWidth="1"/>
    <col min="38" max="38" width="20.59765625" style="111" customWidth="1"/>
    <col min="39" max="39" width="8.796875" style="111"/>
    <col min="40" max="40" width="19.59765625" style="111" customWidth="1"/>
    <col min="41" max="41" width="8.796875" style="111" customWidth="1"/>
    <col min="42" max="45" width="8.796875" style="111"/>
    <col min="46" max="46" width="22.09765625" style="111" customWidth="1"/>
    <col min="47" max="49" width="8.796875" style="111"/>
    <col min="50" max="50" width="18.3984375" style="111" customWidth="1"/>
    <col min="51" max="51" width="17.59765625" style="111" customWidth="1"/>
    <col min="52" max="16384" width="8.796875" style="111"/>
  </cols>
  <sheetData>
    <row r="1" spans="1:53" x14ac:dyDescent="0.3">
      <c r="A1" s="219" t="s">
        <v>114</v>
      </c>
      <c r="B1" s="219" t="s">
        <v>115</v>
      </c>
      <c r="C1" s="219" t="s">
        <v>219</v>
      </c>
      <c r="D1" s="219">
        <v>1</v>
      </c>
      <c r="E1" s="219" t="s">
        <v>81</v>
      </c>
      <c r="F1" s="219" t="s">
        <v>82</v>
      </c>
      <c r="G1" s="219" t="s">
        <v>84</v>
      </c>
      <c r="H1" s="219" t="s">
        <v>83</v>
      </c>
      <c r="I1" s="219" t="s">
        <v>85</v>
      </c>
      <c r="J1" s="219" t="s">
        <v>86</v>
      </c>
      <c r="K1" s="219" t="s">
        <v>87</v>
      </c>
      <c r="L1" s="219" t="s">
        <v>88</v>
      </c>
      <c r="M1" s="219" t="s">
        <v>89</v>
      </c>
      <c r="N1" s="219" t="s">
        <v>90</v>
      </c>
      <c r="O1" s="219" t="s">
        <v>91</v>
      </c>
      <c r="P1" s="219" t="s">
        <v>50</v>
      </c>
      <c r="Q1" s="219" t="s">
        <v>92</v>
      </c>
      <c r="R1" s="219" t="s">
        <v>93</v>
      </c>
      <c r="S1" s="219" t="s">
        <v>94</v>
      </c>
      <c r="T1" s="219" t="s">
        <v>95</v>
      </c>
      <c r="U1" s="219" t="s">
        <v>96</v>
      </c>
      <c r="V1" s="219" t="s">
        <v>97</v>
      </c>
      <c r="W1" s="219" t="s">
        <v>98</v>
      </c>
      <c r="X1" s="219" t="s">
        <v>99</v>
      </c>
      <c r="Y1" s="220" t="s">
        <v>60</v>
      </c>
      <c r="Z1" s="219"/>
      <c r="AA1" s="219" t="s">
        <v>78</v>
      </c>
      <c r="AB1" s="221" t="s">
        <v>25</v>
      </c>
      <c r="AC1" s="219" t="s">
        <v>538</v>
      </c>
      <c r="AD1" s="222" t="s">
        <v>540</v>
      </c>
      <c r="AE1" s="222"/>
      <c r="AF1" s="219" t="s">
        <v>547</v>
      </c>
      <c r="AG1" s="219" t="s">
        <v>49</v>
      </c>
      <c r="AH1" s="221"/>
      <c r="AI1" s="221"/>
      <c r="AJ1" s="221" t="s">
        <v>49</v>
      </c>
      <c r="AK1" s="221" t="s">
        <v>57</v>
      </c>
      <c r="AL1" s="221" t="s">
        <v>57</v>
      </c>
      <c r="AM1" s="221" t="s">
        <v>25</v>
      </c>
      <c r="AN1" s="221"/>
      <c r="AO1" s="221" t="s">
        <v>25</v>
      </c>
      <c r="AP1" s="221" t="s">
        <v>25</v>
      </c>
      <c r="AQ1" s="221" t="s">
        <v>25</v>
      </c>
      <c r="AR1" s="221" t="s">
        <v>32</v>
      </c>
      <c r="AS1" s="221" t="s">
        <v>25</v>
      </c>
      <c r="AT1" s="221"/>
      <c r="AU1" s="221" t="s">
        <v>38</v>
      </c>
      <c r="AV1" s="221" t="s">
        <v>108</v>
      </c>
      <c r="AW1" s="221" t="s">
        <v>601</v>
      </c>
      <c r="AX1" s="221" t="s">
        <v>57</v>
      </c>
      <c r="AY1" s="221" t="s">
        <v>45</v>
      </c>
      <c r="AZ1" s="221"/>
      <c r="BA1" s="221"/>
    </row>
    <row r="2" spans="1:53" x14ac:dyDescent="0.3">
      <c r="A2" s="219" t="str">
        <f>""</f>
        <v/>
      </c>
      <c r="B2" s="219" t="str">
        <f>""</f>
        <v/>
      </c>
      <c r="C2" s="219" t="s">
        <v>131</v>
      </c>
      <c r="D2" s="219">
        <v>2</v>
      </c>
      <c r="E2" s="219" t="s">
        <v>117</v>
      </c>
      <c r="F2" s="219" t="s">
        <v>118</v>
      </c>
      <c r="G2" s="219" t="s">
        <v>119</v>
      </c>
      <c r="H2" s="219" t="s">
        <v>120</v>
      </c>
      <c r="I2" s="219" t="s">
        <v>121</v>
      </c>
      <c r="J2" s="219" t="s">
        <v>122</v>
      </c>
      <c r="K2" s="219" t="s">
        <v>123</v>
      </c>
      <c r="L2" s="219" t="s">
        <v>124</v>
      </c>
      <c r="M2" s="219" t="s">
        <v>125</v>
      </c>
      <c r="N2" s="219" t="s">
        <v>126</v>
      </c>
      <c r="O2" s="219" t="s">
        <v>127</v>
      </c>
      <c r="P2" s="219" t="s">
        <v>128</v>
      </c>
      <c r="Q2" s="219" t="s">
        <v>129</v>
      </c>
      <c r="R2" s="219" t="s">
        <v>130</v>
      </c>
      <c r="S2" s="219" t="s">
        <v>131</v>
      </c>
      <c r="T2" s="219" t="s">
        <v>132</v>
      </c>
      <c r="U2" s="219" t="s">
        <v>50</v>
      </c>
      <c r="V2" s="219" t="s">
        <v>133</v>
      </c>
      <c r="W2" s="219" t="s">
        <v>50</v>
      </c>
      <c r="X2" s="219" t="s">
        <v>134</v>
      </c>
      <c r="Y2" s="219" t="s">
        <v>223</v>
      </c>
      <c r="Z2" s="219" t="s">
        <v>482</v>
      </c>
      <c r="AA2" s="219" t="s">
        <v>507</v>
      </c>
      <c r="AB2" s="221" t="s">
        <v>26</v>
      </c>
      <c r="AC2" s="219">
        <v>9.9999999999999995E-7</v>
      </c>
      <c r="AD2" s="219" t="s">
        <v>31</v>
      </c>
      <c r="AE2" s="219">
        <v>1000</v>
      </c>
      <c r="AF2" s="219" t="s">
        <v>548</v>
      </c>
      <c r="AG2" s="219" t="s">
        <v>550</v>
      </c>
      <c r="AH2" s="219" t="s">
        <v>579</v>
      </c>
      <c r="AI2" s="219" t="s">
        <v>581</v>
      </c>
      <c r="AJ2" s="221" t="s">
        <v>48</v>
      </c>
      <c r="AK2" s="221" t="s">
        <v>67</v>
      </c>
      <c r="AL2" s="221" t="s">
        <v>593</v>
      </c>
      <c r="AM2" s="221" t="s">
        <v>31</v>
      </c>
      <c r="AN2" s="221" t="s">
        <v>101</v>
      </c>
      <c r="AO2" s="221" t="s">
        <v>26</v>
      </c>
      <c r="AP2" s="221" t="s">
        <v>31</v>
      </c>
      <c r="AQ2" s="221" t="s">
        <v>108</v>
      </c>
      <c r="AR2" s="221" t="s">
        <v>33</v>
      </c>
      <c r="AS2" s="221" t="s">
        <v>36</v>
      </c>
      <c r="AT2" s="221" t="s">
        <v>629</v>
      </c>
      <c r="AU2" s="221" t="s">
        <v>39</v>
      </c>
      <c r="AV2" s="221">
        <v>2025</v>
      </c>
      <c r="AW2" s="221" t="s">
        <v>40</v>
      </c>
      <c r="AX2" s="221" t="s">
        <v>54</v>
      </c>
      <c r="AY2" s="221" t="s">
        <v>76</v>
      </c>
      <c r="AZ2" s="221" t="s">
        <v>598</v>
      </c>
      <c r="BA2" s="221" t="s">
        <v>626</v>
      </c>
    </row>
    <row r="3" spans="1:53" x14ac:dyDescent="0.3">
      <c r="A3" s="221" t="str">
        <f>IF(AND(AQ!$C$14="", AQ!$L$14=""),
     IF(DB!C2&lt;&gt;"", DB!C2, ""),
     IF(AQ!$C$14="",
        IF(DB!C2&lt;&gt;"", DB!C2, ""),
        IFERROR(
            IF(HLOOKUP(AQ!$C$14, $E$1:$X$105, D2, FALSE)&lt;&gt;"",
               HLOOKUP(AQ!$C$14, $E$1:$X$105, D2, FALSE),
               ""),
            "")
     )
)</f>
        <v>Alarms</v>
      </c>
      <c r="B3" s="219" t="s">
        <v>81</v>
      </c>
      <c r="C3" s="219" t="s">
        <v>133</v>
      </c>
      <c r="D3" s="219">
        <v>3</v>
      </c>
      <c r="E3" s="219" t="s">
        <v>135</v>
      </c>
      <c r="F3" s="219" t="s">
        <v>136</v>
      </c>
      <c r="G3" s="219" t="s">
        <v>137</v>
      </c>
      <c r="H3" s="219" t="s">
        <v>138</v>
      </c>
      <c r="I3" s="219" t="s">
        <v>139</v>
      </c>
      <c r="J3" s="219" t="s">
        <v>140</v>
      </c>
      <c r="K3" s="219" t="s">
        <v>141</v>
      </c>
      <c r="L3" s="219" t="s">
        <v>142</v>
      </c>
      <c r="M3" s="219" t="s">
        <v>143</v>
      </c>
      <c r="N3" s="219" t="s">
        <v>144</v>
      </c>
      <c r="O3" s="219" t="s">
        <v>145</v>
      </c>
      <c r="P3" s="219" t="s">
        <v>146</v>
      </c>
      <c r="Q3" s="219" t="s">
        <v>147</v>
      </c>
      <c r="R3" s="219" t="s">
        <v>148</v>
      </c>
      <c r="S3" s="219" t="s">
        <v>149</v>
      </c>
      <c r="T3" s="219" t="s">
        <v>150</v>
      </c>
      <c r="U3" s="219"/>
      <c r="V3" s="219" t="s">
        <v>151</v>
      </c>
      <c r="W3" s="219"/>
      <c r="X3" s="219" t="s">
        <v>152</v>
      </c>
      <c r="Y3" s="219" t="s">
        <v>224</v>
      </c>
      <c r="Z3" s="219" t="s">
        <v>483</v>
      </c>
      <c r="AA3" s="219" t="s">
        <v>495</v>
      </c>
      <c r="AB3" s="221" t="s">
        <v>27</v>
      </c>
      <c r="AC3" s="219">
        <v>1E-3</v>
      </c>
      <c r="AD3" s="219" t="s">
        <v>30</v>
      </c>
      <c r="AE3" s="219">
        <v>1</v>
      </c>
      <c r="AF3" s="219" t="s">
        <v>549</v>
      </c>
      <c r="AG3" s="219" t="s">
        <v>551</v>
      </c>
      <c r="AH3" s="219" t="s">
        <v>580</v>
      </c>
      <c r="AI3" s="219" t="s">
        <v>582</v>
      </c>
      <c r="AJ3" s="221" t="s">
        <v>519</v>
      </c>
      <c r="AK3" s="221" t="s">
        <v>58</v>
      </c>
      <c r="AL3" s="221" t="s">
        <v>73</v>
      </c>
      <c r="AM3" s="221" t="s">
        <v>30</v>
      </c>
      <c r="AN3" s="221" t="s">
        <v>102</v>
      </c>
      <c r="AO3" s="221" t="s">
        <v>27</v>
      </c>
      <c r="AP3" s="221" t="s">
        <v>30</v>
      </c>
      <c r="AQ3" s="221" t="s">
        <v>107</v>
      </c>
      <c r="AR3" s="221" t="s">
        <v>34</v>
      </c>
      <c r="AS3" s="221" t="s">
        <v>37</v>
      </c>
      <c r="AT3" s="221" t="s">
        <v>109</v>
      </c>
      <c r="AU3" s="221" t="s">
        <v>591</v>
      </c>
      <c r="AV3" s="221">
        <v>2026</v>
      </c>
      <c r="AW3" s="221" t="s">
        <v>41</v>
      </c>
      <c r="AX3" s="221" t="s">
        <v>55</v>
      </c>
      <c r="AY3" s="221" t="s">
        <v>20</v>
      </c>
      <c r="AZ3" s="221" t="s">
        <v>599</v>
      </c>
      <c r="BA3" s="221" t="s">
        <v>627</v>
      </c>
    </row>
    <row r="4" spans="1:53" x14ac:dyDescent="0.3">
      <c r="A4" s="221" t="str">
        <f>IF(AND(AQ!$C$14="", AQ!$L$14=""),
     IF(DB!C3&lt;&gt;"", DB!C3, ""),
     IF(AQ!$C$14="",
        IF(DB!C3&lt;&gt;"", DB!C3, ""),
        IFERROR(
            IF(HLOOKUP(AQ!$C$14, $E$1:$X$105, D3, FALSE)&lt;&gt;"",
               HLOOKUP(AQ!$C$14, $E$1:$X$105, D3, FALSE),
               ""),
            "")
     )
)</f>
        <v>Animal Tracking</v>
      </c>
      <c r="B4" s="219" t="s">
        <v>82</v>
      </c>
      <c r="C4" s="219" t="s">
        <v>151</v>
      </c>
      <c r="D4" s="219">
        <v>4</v>
      </c>
      <c r="E4" s="219" t="s">
        <v>153</v>
      </c>
      <c r="F4" s="219" t="s">
        <v>154</v>
      </c>
      <c r="G4" s="219" t="s">
        <v>50</v>
      </c>
      <c r="H4" s="219" t="s">
        <v>155</v>
      </c>
      <c r="I4" s="219" t="s">
        <v>156</v>
      </c>
      <c r="J4" s="219" t="s">
        <v>157</v>
      </c>
      <c r="K4" s="219" t="s">
        <v>158</v>
      </c>
      <c r="L4" s="219" t="s">
        <v>159</v>
      </c>
      <c r="M4" s="219" t="s">
        <v>160</v>
      </c>
      <c r="N4" s="219" t="s">
        <v>161</v>
      </c>
      <c r="O4" s="219" t="s">
        <v>162</v>
      </c>
      <c r="P4" s="219" t="s">
        <v>50</v>
      </c>
      <c r="Q4" s="219" t="s">
        <v>163</v>
      </c>
      <c r="R4" s="219" t="s">
        <v>164</v>
      </c>
      <c r="S4" s="219" t="s">
        <v>165</v>
      </c>
      <c r="T4" s="219" t="s">
        <v>166</v>
      </c>
      <c r="U4" s="219"/>
      <c r="V4" s="219" t="s">
        <v>167</v>
      </c>
      <c r="W4" s="219"/>
      <c r="X4" s="219" t="s">
        <v>168</v>
      </c>
      <c r="Y4" s="219" t="s">
        <v>225</v>
      </c>
      <c r="Z4" s="219" t="s">
        <v>484</v>
      </c>
      <c r="AA4" s="219" t="s">
        <v>490</v>
      </c>
      <c r="AB4" s="221" t="s">
        <v>28</v>
      </c>
      <c r="AC4" s="219">
        <v>1</v>
      </c>
      <c r="AD4" s="219" t="s">
        <v>8</v>
      </c>
      <c r="AE4" s="219">
        <v>1E-3</v>
      </c>
      <c r="AF4" s="221"/>
      <c r="AG4" s="219" t="s">
        <v>111</v>
      </c>
      <c r="AH4" s="221" t="s">
        <v>50</v>
      </c>
      <c r="AI4" s="219" t="s">
        <v>583</v>
      </c>
      <c r="AJ4" s="221"/>
      <c r="AK4" s="221"/>
      <c r="AL4" s="221"/>
      <c r="AM4" s="221" t="s">
        <v>8</v>
      </c>
      <c r="AN4" s="221"/>
      <c r="AO4" s="221" t="s">
        <v>28</v>
      </c>
      <c r="AP4" s="221" t="s">
        <v>8</v>
      </c>
      <c r="AQ4" s="221" t="s">
        <v>104</v>
      </c>
      <c r="AR4" s="221" t="s">
        <v>35</v>
      </c>
      <c r="AS4" s="221" t="s">
        <v>588</v>
      </c>
      <c r="AT4" s="221" t="s">
        <v>110</v>
      </c>
      <c r="AU4" s="221"/>
      <c r="AV4" s="221">
        <v>2027</v>
      </c>
      <c r="AW4" s="221" t="s">
        <v>42</v>
      </c>
      <c r="AX4" s="221" t="s">
        <v>66</v>
      </c>
      <c r="AY4" s="221" t="s">
        <v>44</v>
      </c>
      <c r="AZ4" s="221"/>
      <c r="BA4" s="221"/>
    </row>
    <row r="5" spans="1:53" x14ac:dyDescent="0.3">
      <c r="A5" s="221" t="str">
        <f>IF(AND(AQ!$C$14="", AQ!$L$14=""),
     IF(DB!C4&lt;&gt;"", DB!C4, ""),
     IF(AQ!$C$14="",
        IF(DB!C4&lt;&gt;"", DB!C4, ""),
        IFERROR(
            IF(HLOOKUP(AQ!$C$14, $E$1:$X$105, D4, FALSE)&lt;&gt;"",
               HLOOKUP(AQ!$C$14, $E$1:$X$105, D4, FALSE),
               ""),
            "")
     )
)</f>
        <v>Asset Tracking</v>
      </c>
      <c r="B5" s="219" t="s">
        <v>83</v>
      </c>
      <c r="C5" s="219" t="s">
        <v>123</v>
      </c>
      <c r="D5" s="219">
        <v>5</v>
      </c>
      <c r="E5" s="219" t="s">
        <v>169</v>
      </c>
      <c r="F5" s="219" t="s">
        <v>50</v>
      </c>
      <c r="G5" s="219"/>
      <c r="H5" s="219" t="s">
        <v>170</v>
      </c>
      <c r="I5" s="219" t="s">
        <v>171</v>
      </c>
      <c r="J5" s="219" t="s">
        <v>50</v>
      </c>
      <c r="K5" s="219" t="s">
        <v>172</v>
      </c>
      <c r="L5" s="219" t="s">
        <v>173</v>
      </c>
      <c r="M5" s="219" t="s">
        <v>50</v>
      </c>
      <c r="N5" s="219" t="s">
        <v>174</v>
      </c>
      <c r="O5" s="219" t="s">
        <v>175</v>
      </c>
      <c r="P5" s="219"/>
      <c r="Q5" s="219" t="s">
        <v>176</v>
      </c>
      <c r="R5" s="219" t="s">
        <v>177</v>
      </c>
      <c r="S5" s="219" t="s">
        <v>178</v>
      </c>
      <c r="T5" s="219" t="s">
        <v>179</v>
      </c>
      <c r="U5" s="219"/>
      <c r="V5" s="219" t="s">
        <v>159</v>
      </c>
      <c r="W5" s="219"/>
      <c r="X5" s="219" t="s">
        <v>180</v>
      </c>
      <c r="Y5" s="219" t="s">
        <v>226</v>
      </c>
      <c r="Z5" s="219" t="s">
        <v>485</v>
      </c>
      <c r="AA5" s="219" t="s">
        <v>491</v>
      </c>
      <c r="AB5" s="221" t="s">
        <v>29</v>
      </c>
      <c r="AC5" s="219">
        <v>60</v>
      </c>
      <c r="AD5" s="222" t="s">
        <v>539</v>
      </c>
      <c r="AE5" s="222"/>
      <c r="AF5" s="221"/>
      <c r="AG5" s="221"/>
      <c r="AH5" s="221"/>
      <c r="AI5" s="219" t="s">
        <v>584</v>
      </c>
      <c r="AJ5" s="221"/>
      <c r="AK5" s="221"/>
      <c r="AL5" s="221"/>
      <c r="AM5" s="221" t="s">
        <v>69</v>
      </c>
      <c r="AN5" s="221"/>
      <c r="AO5" s="221" t="s">
        <v>29</v>
      </c>
      <c r="AP5" s="221"/>
      <c r="AQ5" s="221" t="s">
        <v>29</v>
      </c>
      <c r="AR5" s="221"/>
      <c r="AS5" s="221" t="s">
        <v>589</v>
      </c>
      <c r="AT5" s="221" t="s">
        <v>111</v>
      </c>
      <c r="AU5" s="221"/>
      <c r="AV5" s="221">
        <v>2028</v>
      </c>
      <c r="AW5" s="221" t="s">
        <v>43</v>
      </c>
      <c r="AX5" s="221" t="s">
        <v>56</v>
      </c>
      <c r="AY5" s="221" t="s">
        <v>50</v>
      </c>
      <c r="AZ5" s="221"/>
      <c r="BA5" s="221"/>
    </row>
    <row r="6" spans="1:53" x14ac:dyDescent="0.3">
      <c r="A6" s="221" t="str">
        <f>IF(AND(AQ!$C$14="", AQ!$L$14=""),
     IF(DB!C5&lt;&gt;"", DB!C5, ""),
     IF(AQ!$C$14="",
        IF(DB!C5&lt;&gt;"", DB!C5, ""),
        IFERROR(
            IF(HLOOKUP(AQ!$C$14, $E$1:$X$105, D5, FALSE)&lt;&gt;"",
               HLOOKUP(AQ!$C$14, $E$1:$X$105, D5, FALSE),
               ""),
            "")
     )
)</f>
        <v>Automated External Defibrillators</v>
      </c>
      <c r="B6" s="219" t="s">
        <v>85</v>
      </c>
      <c r="C6" s="219" t="s">
        <v>119</v>
      </c>
      <c r="D6" s="219">
        <v>6</v>
      </c>
      <c r="E6" s="219" t="s">
        <v>181</v>
      </c>
      <c r="F6" s="219"/>
      <c r="G6" s="219"/>
      <c r="H6" s="219" t="s">
        <v>182</v>
      </c>
      <c r="I6" s="219" t="s">
        <v>183</v>
      </c>
      <c r="J6" s="219"/>
      <c r="K6" s="219" t="s">
        <v>184</v>
      </c>
      <c r="L6" s="219" t="s">
        <v>185</v>
      </c>
      <c r="M6" s="219"/>
      <c r="N6" s="219" t="s">
        <v>186</v>
      </c>
      <c r="O6" s="219" t="s">
        <v>187</v>
      </c>
      <c r="P6" s="219"/>
      <c r="Q6" s="219" t="s">
        <v>188</v>
      </c>
      <c r="R6" s="219" t="s">
        <v>189</v>
      </c>
      <c r="S6" s="219" t="s">
        <v>190</v>
      </c>
      <c r="T6" s="219" t="s">
        <v>191</v>
      </c>
      <c r="U6" s="219"/>
      <c r="V6" s="219" t="s">
        <v>192</v>
      </c>
      <c r="W6" s="219"/>
      <c r="X6" s="219" t="s">
        <v>193</v>
      </c>
      <c r="Y6" s="219" t="s">
        <v>227</v>
      </c>
      <c r="Z6" s="221"/>
      <c r="AA6" s="219" t="s">
        <v>492</v>
      </c>
      <c r="AB6" s="221" t="s">
        <v>104</v>
      </c>
      <c r="AC6" s="219">
        <v>3600</v>
      </c>
      <c r="AD6" s="219" t="s">
        <v>69</v>
      </c>
      <c r="AE6" s="219">
        <v>1000</v>
      </c>
      <c r="AF6" s="221"/>
      <c r="AG6" s="221"/>
      <c r="AH6" s="221"/>
      <c r="AI6" s="219" t="s">
        <v>585</v>
      </c>
      <c r="AJ6" s="221"/>
      <c r="AK6" s="221"/>
      <c r="AL6" s="221"/>
      <c r="AM6" s="221" t="s">
        <v>70</v>
      </c>
      <c r="AN6" s="221"/>
      <c r="AO6" s="221" t="s">
        <v>104</v>
      </c>
      <c r="AP6" s="221"/>
      <c r="AQ6" s="221"/>
      <c r="AR6" s="221"/>
      <c r="AS6" s="221" t="s">
        <v>590</v>
      </c>
      <c r="AT6" s="221"/>
      <c r="AU6" s="221"/>
      <c r="AV6" s="221">
        <v>2029</v>
      </c>
      <c r="AW6" s="221"/>
      <c r="AX6" s="221"/>
      <c r="AY6" s="221"/>
      <c r="AZ6" s="221"/>
      <c r="BA6" s="221"/>
    </row>
    <row r="7" spans="1:53" x14ac:dyDescent="0.3">
      <c r="A7" s="221" t="str">
        <f>IF(AND(AQ!$C$14="", AQ!$L$14=""),
     IF(DB!C6&lt;&gt;"", DB!C6, ""),
     IF(AQ!$C$14="",
        IF(DB!C6&lt;&gt;"", DB!C6, ""),
        IFERROR(
            IF(HLOOKUP(AQ!$C$14, $E$1:$X$105, D6, FALSE)&lt;&gt;"",
               HLOOKUP(AQ!$C$14, $E$1:$X$105, D6, FALSE),
               ""),
            "")
     )
)</f>
        <v>Avionics Equipment</v>
      </c>
      <c r="B7" s="219" t="s">
        <v>86</v>
      </c>
      <c r="C7" s="219" t="s">
        <v>130</v>
      </c>
      <c r="D7" s="219">
        <v>7</v>
      </c>
      <c r="E7" s="219" t="s">
        <v>194</v>
      </c>
      <c r="F7" s="219"/>
      <c r="G7" s="219"/>
      <c r="H7" s="219" t="s">
        <v>50</v>
      </c>
      <c r="I7" s="219" t="s">
        <v>195</v>
      </c>
      <c r="J7" s="219"/>
      <c r="K7" s="219" t="s">
        <v>196</v>
      </c>
      <c r="L7" s="219" t="s">
        <v>197</v>
      </c>
      <c r="M7" s="219"/>
      <c r="N7" s="219" t="s">
        <v>198</v>
      </c>
      <c r="O7" s="219" t="s">
        <v>199</v>
      </c>
      <c r="P7" s="219"/>
      <c r="Q7" s="219" t="s">
        <v>50</v>
      </c>
      <c r="R7" s="219" t="s">
        <v>200</v>
      </c>
      <c r="S7" s="219" t="s">
        <v>201</v>
      </c>
      <c r="T7" s="219" t="s">
        <v>202</v>
      </c>
      <c r="U7" s="219"/>
      <c r="V7" s="219" t="s">
        <v>203</v>
      </c>
      <c r="W7" s="219"/>
      <c r="X7" s="219" t="s">
        <v>212</v>
      </c>
      <c r="Y7" s="219" t="s">
        <v>228</v>
      </c>
      <c r="Z7" s="221"/>
      <c r="AA7" s="219" t="s">
        <v>508</v>
      </c>
      <c r="AB7" s="221" t="s">
        <v>105</v>
      </c>
      <c r="AC7" s="219">
        <v>86400</v>
      </c>
      <c r="AD7" s="219" t="s">
        <v>70</v>
      </c>
      <c r="AE7" s="219">
        <v>1</v>
      </c>
      <c r="AF7" s="221"/>
      <c r="AG7" s="221"/>
      <c r="AH7" s="221"/>
      <c r="AI7" s="219" t="s">
        <v>586</v>
      </c>
      <c r="AJ7" s="221"/>
      <c r="AK7" s="221"/>
      <c r="AL7" s="221"/>
      <c r="AM7" s="221" t="s">
        <v>71</v>
      </c>
      <c r="AN7" s="221"/>
      <c r="AO7" s="221" t="s">
        <v>105</v>
      </c>
      <c r="AP7" s="221"/>
      <c r="AQ7" s="221"/>
      <c r="AR7" s="221"/>
      <c r="AS7" s="221"/>
      <c r="AT7" s="221"/>
      <c r="AU7" s="221"/>
      <c r="AV7" s="221">
        <v>2030</v>
      </c>
      <c r="AW7" s="221"/>
      <c r="AX7" s="221"/>
      <c r="AY7" s="221"/>
      <c r="AZ7" s="221"/>
      <c r="BA7" s="221"/>
    </row>
    <row r="8" spans="1:53" x14ac:dyDescent="0.3">
      <c r="A8" s="221" t="str">
        <f>IF(AND(AQ!$C$14="", AQ!$L$14=""),
     IF(DB!C7&lt;&gt;"", DB!C7, ""),
     IF(AQ!$C$14="",
        IF(DB!C7&lt;&gt;"", DB!C7, ""),
        IFERROR(
            IF(HLOOKUP(AQ!$C$14, $E$1:$X$105, D7, FALSE)&lt;&gt;"",
               HLOOKUP(AQ!$C$14, $E$1:$X$105, D7, FALSE),
               ""),
            "")
     )
)</f>
        <v>Buoys</v>
      </c>
      <c r="B8" s="219" t="s">
        <v>87</v>
      </c>
      <c r="C8" s="219" t="s">
        <v>126</v>
      </c>
      <c r="D8" s="219">
        <v>8</v>
      </c>
      <c r="E8" s="219" t="s">
        <v>50</v>
      </c>
      <c r="F8" s="219"/>
      <c r="G8" s="219"/>
      <c r="H8" s="219"/>
      <c r="I8" s="219" t="s">
        <v>205</v>
      </c>
      <c r="J8" s="219"/>
      <c r="K8" s="219" t="s">
        <v>206</v>
      </c>
      <c r="L8" s="219" t="s">
        <v>207</v>
      </c>
      <c r="M8" s="219"/>
      <c r="N8" s="219" t="s">
        <v>50</v>
      </c>
      <c r="O8" s="219" t="s">
        <v>208</v>
      </c>
      <c r="P8" s="219"/>
      <c r="Q8" s="219"/>
      <c r="R8" s="219" t="s">
        <v>209</v>
      </c>
      <c r="S8" s="219" t="s">
        <v>210</v>
      </c>
      <c r="T8" s="219" t="s">
        <v>211</v>
      </c>
      <c r="U8" s="219"/>
      <c r="V8" s="219" t="s">
        <v>50</v>
      </c>
      <c r="W8" s="219"/>
      <c r="X8" s="219" t="s">
        <v>50</v>
      </c>
      <c r="Y8" s="219" t="s">
        <v>229</v>
      </c>
      <c r="Z8" s="221"/>
      <c r="AA8" s="219" t="s">
        <v>493</v>
      </c>
      <c r="AB8" s="221" t="s">
        <v>106</v>
      </c>
      <c r="AC8" s="219">
        <v>604800</v>
      </c>
      <c r="AD8" s="219" t="s">
        <v>71</v>
      </c>
      <c r="AE8" s="219">
        <v>1E-3</v>
      </c>
      <c r="AF8" s="221"/>
      <c r="AG8" s="221"/>
      <c r="AH8" s="221"/>
      <c r="AI8" s="221"/>
      <c r="AJ8" s="221"/>
      <c r="AK8" s="221"/>
      <c r="AL8" s="221"/>
      <c r="AM8" s="221"/>
      <c r="AN8" s="221"/>
      <c r="AO8" s="221" t="s">
        <v>106</v>
      </c>
      <c r="AP8" s="221"/>
      <c r="AQ8" s="221"/>
      <c r="AR8" s="221"/>
      <c r="AS8" s="221"/>
      <c r="AT8" s="221"/>
      <c r="AU8" s="221"/>
      <c r="AV8" s="221">
        <v>2031</v>
      </c>
      <c r="AW8" s="221"/>
      <c r="AX8" s="221"/>
      <c r="AY8" s="221"/>
      <c r="AZ8" s="221"/>
      <c r="BA8" s="221"/>
    </row>
    <row r="9" spans="1:53" x14ac:dyDescent="0.3">
      <c r="A9" s="221" t="str">
        <f>IF(AND(AQ!$C$14="", AQ!$L$14=""),
     IF(DB!C8&lt;&gt;"", DB!C8, ""),
     IF(AQ!$C$14="",
        IF(DB!C8&lt;&gt;"", DB!C8, ""),
        IFERROR(
            IF(HLOOKUP(AQ!$C$14, $E$1:$X$105, D8, FALSE)&lt;&gt;"",
               HLOOKUP(AQ!$C$14, $E$1:$X$105, D8, FALSE),
               ""),
            "")
     )
)</f>
        <v>Caddy</v>
      </c>
      <c r="B9" s="219" t="s">
        <v>88</v>
      </c>
      <c r="C9" s="219" t="s">
        <v>132</v>
      </c>
      <c r="D9" s="219">
        <v>9</v>
      </c>
      <c r="E9" s="219"/>
      <c r="F9" s="219"/>
      <c r="G9" s="219"/>
      <c r="H9" s="219"/>
      <c r="I9" s="219" t="s">
        <v>50</v>
      </c>
      <c r="J9" s="219"/>
      <c r="K9" s="219" t="s">
        <v>50</v>
      </c>
      <c r="L9" s="219" t="s">
        <v>213</v>
      </c>
      <c r="M9" s="219"/>
      <c r="N9" s="219"/>
      <c r="O9" s="219" t="s">
        <v>50</v>
      </c>
      <c r="P9" s="219"/>
      <c r="Q9" s="219"/>
      <c r="R9" s="219" t="s">
        <v>50</v>
      </c>
      <c r="S9" s="219" t="s">
        <v>50</v>
      </c>
      <c r="T9" s="219" t="s">
        <v>214</v>
      </c>
      <c r="U9" s="219"/>
      <c r="V9" s="219"/>
      <c r="W9" s="219"/>
      <c r="X9" s="221"/>
      <c r="Y9" s="219" t="s">
        <v>230</v>
      </c>
      <c r="Z9" s="221"/>
      <c r="AA9" s="219" t="s">
        <v>494</v>
      </c>
      <c r="AB9" s="221" t="s">
        <v>107</v>
      </c>
      <c r="AC9" s="219">
        <v>2628000</v>
      </c>
      <c r="AD9" s="221"/>
      <c r="AE9" s="221"/>
      <c r="AF9" s="221"/>
      <c r="AG9" s="221"/>
      <c r="AH9" s="221"/>
      <c r="AI9" s="221"/>
      <c r="AJ9" s="221"/>
      <c r="AK9" s="221"/>
      <c r="AL9" s="221"/>
      <c r="AM9" s="221"/>
      <c r="AN9" s="221"/>
      <c r="AO9" s="221" t="s">
        <v>107</v>
      </c>
      <c r="AP9" s="221"/>
      <c r="AQ9" s="221"/>
      <c r="AR9" s="221"/>
      <c r="AS9" s="221"/>
      <c r="AT9" s="221"/>
      <c r="AU9" s="221"/>
      <c r="AV9" s="221">
        <v>2032</v>
      </c>
      <c r="AW9" s="221"/>
      <c r="AX9" s="221"/>
      <c r="AY9" s="221"/>
      <c r="AZ9" s="221"/>
      <c r="BA9" s="221"/>
    </row>
    <row r="10" spans="1:53" x14ac:dyDescent="0.3">
      <c r="A10" s="221" t="str">
        <f>IF(AND(AQ!$C$14="", AQ!$L$14=""),
     IF(DB!C9&lt;&gt;"", DB!C9, ""),
     IF(AQ!$C$14="",
        IF(DB!C9&lt;&gt;"", DB!C9, ""),
        IFERROR(
            IF(HLOOKUP(AQ!$C$14, $E$1:$X$105, D9, FALSE)&lt;&gt;"",
               HLOOKUP(AQ!$C$14, $E$1:$X$105, D9, FALSE),
               ""),
            "")
     )
)</f>
        <v>Cargos</v>
      </c>
      <c r="B10" s="219" t="s">
        <v>89</v>
      </c>
      <c r="C10" s="219" t="s">
        <v>149</v>
      </c>
      <c r="D10" s="219">
        <v>10</v>
      </c>
      <c r="E10" s="219"/>
      <c r="F10" s="219"/>
      <c r="G10" s="219"/>
      <c r="H10" s="219"/>
      <c r="I10" s="219"/>
      <c r="J10" s="219"/>
      <c r="K10" s="219"/>
      <c r="L10" s="219" t="s">
        <v>215</v>
      </c>
      <c r="M10" s="219"/>
      <c r="N10" s="219"/>
      <c r="O10" s="219"/>
      <c r="P10" s="219"/>
      <c r="Q10" s="219"/>
      <c r="R10" s="219"/>
      <c r="S10" s="219"/>
      <c r="T10" s="219" t="s">
        <v>50</v>
      </c>
      <c r="U10" s="219"/>
      <c r="V10" s="219"/>
      <c r="W10" s="219"/>
      <c r="X10" s="219"/>
      <c r="Y10" s="219" t="s">
        <v>231</v>
      </c>
      <c r="Z10" s="221"/>
      <c r="AA10" s="219" t="s">
        <v>496</v>
      </c>
      <c r="AB10" s="221" t="s">
        <v>108</v>
      </c>
      <c r="AC10" s="219">
        <v>31536000</v>
      </c>
      <c r="AD10" s="221"/>
      <c r="AE10" s="221"/>
      <c r="AF10" s="221"/>
      <c r="AG10" s="221"/>
      <c r="AH10" s="221"/>
      <c r="AI10" s="221"/>
      <c r="AJ10" s="221"/>
      <c r="AK10" s="221"/>
      <c r="AL10" s="221"/>
      <c r="AM10" s="221"/>
      <c r="AN10" s="221"/>
      <c r="AO10" s="221" t="s">
        <v>108</v>
      </c>
      <c r="AP10" s="221"/>
      <c r="AQ10" s="221"/>
      <c r="AR10" s="221"/>
      <c r="AS10" s="221"/>
      <c r="AT10" s="221"/>
      <c r="AU10" s="221"/>
      <c r="AV10" s="221">
        <v>2033</v>
      </c>
      <c r="AW10" s="221"/>
      <c r="AX10" s="221"/>
      <c r="AY10" s="221"/>
      <c r="AZ10" s="221"/>
      <c r="BA10" s="221"/>
    </row>
    <row r="11" spans="1:53" x14ac:dyDescent="0.3">
      <c r="A11" s="221" t="str">
        <f>IF(AND(AQ!$C$14="", AQ!$L$14=""),
     IF(DB!C10&lt;&gt;"", DB!C10, ""),
     IF(AQ!$C$14="",
        IF(DB!C10&lt;&gt;"", DB!C10, ""),
        IFERROR(
            IF(HLOOKUP(AQ!$C$14, $E$1:$X$105, D10, FALSE)&lt;&gt;"",
               HLOOKUP(AQ!$C$14, $E$1:$X$105, D10, FALSE),
               ""),
            "")
     )
)</f>
        <v>Cash Protection Systems</v>
      </c>
      <c r="B11" s="219" t="s">
        <v>90</v>
      </c>
      <c r="C11" s="219" t="s">
        <v>165</v>
      </c>
      <c r="D11" s="219">
        <v>11</v>
      </c>
      <c r="E11" s="219"/>
      <c r="F11" s="219"/>
      <c r="G11" s="219"/>
      <c r="H11" s="219"/>
      <c r="I11" s="219"/>
      <c r="J11" s="219"/>
      <c r="K11" s="219"/>
      <c r="L11" s="219" t="s">
        <v>216</v>
      </c>
      <c r="M11" s="219"/>
      <c r="N11" s="219"/>
      <c r="O11" s="219"/>
      <c r="P11" s="219"/>
      <c r="Q11" s="219"/>
      <c r="R11" s="219"/>
      <c r="S11" s="219"/>
      <c r="T11" s="219"/>
      <c r="U11" s="219"/>
      <c r="V11" s="219"/>
      <c r="W11" s="219"/>
      <c r="X11" s="219"/>
      <c r="Y11" s="219" t="s">
        <v>232</v>
      </c>
      <c r="Z11" s="221"/>
      <c r="AA11" s="219" t="s">
        <v>497</v>
      </c>
      <c r="AB11" s="221"/>
      <c r="AC11" s="221"/>
      <c r="AD11" s="221"/>
      <c r="AE11" s="221"/>
      <c r="AF11" s="221"/>
      <c r="AG11" s="221"/>
      <c r="AH11" s="221"/>
      <c r="AI11" s="221"/>
      <c r="AJ11" s="221"/>
      <c r="AK11" s="221"/>
      <c r="AL11" s="221"/>
      <c r="AM11" s="221"/>
      <c r="AN11" s="221"/>
      <c r="AO11" s="221"/>
      <c r="AP11" s="221"/>
      <c r="AQ11" s="221"/>
      <c r="AR11" s="221"/>
      <c r="AS11" s="221"/>
      <c r="AT11" s="221"/>
      <c r="AU11" s="221"/>
      <c r="AV11" s="221">
        <v>2034</v>
      </c>
      <c r="AW11" s="221"/>
      <c r="AX11" s="221"/>
      <c r="AY11" s="221"/>
      <c r="AZ11" s="221"/>
      <c r="BA11" s="221"/>
    </row>
    <row r="12" spans="1:53" x14ac:dyDescent="0.3">
      <c r="A12" s="221" t="str">
        <f>IF(AND(AQ!$C$14="", AQ!$L$14=""),
     IF(DB!C11&lt;&gt;"", DB!C11, ""),
     IF(AQ!$C$14="",
        IF(DB!C11&lt;&gt;"", DB!C11, ""),
        IFERROR(
            IF(HLOOKUP(AQ!$C$14, $E$1:$X$105, D11, FALSE)&lt;&gt;"",
               HLOOKUP(AQ!$C$14, $E$1:$X$105, D11, FALSE),
               ""),
            "")
     )
)</f>
        <v>CCTV Surveillance</v>
      </c>
      <c r="B12" s="219" t="s">
        <v>91</v>
      </c>
      <c r="C12" s="219" t="s">
        <v>124</v>
      </c>
      <c r="D12" s="219">
        <v>12</v>
      </c>
      <c r="E12" s="219"/>
      <c r="F12" s="219"/>
      <c r="G12" s="219"/>
      <c r="H12" s="219"/>
      <c r="I12" s="219"/>
      <c r="J12" s="219"/>
      <c r="K12" s="219"/>
      <c r="L12" s="219" t="s">
        <v>217</v>
      </c>
      <c r="M12" s="219"/>
      <c r="N12" s="219"/>
      <c r="O12" s="219"/>
      <c r="P12" s="219"/>
      <c r="Q12" s="219"/>
      <c r="R12" s="219"/>
      <c r="S12" s="219"/>
      <c r="T12" s="219"/>
      <c r="U12" s="219"/>
      <c r="V12" s="219"/>
      <c r="W12" s="219"/>
      <c r="X12" s="219"/>
      <c r="Y12" s="219" t="s">
        <v>233</v>
      </c>
      <c r="Z12" s="221"/>
      <c r="AA12" s="219" t="s">
        <v>498</v>
      </c>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row>
    <row r="13" spans="1:53" x14ac:dyDescent="0.3">
      <c r="A13" s="221" t="str">
        <f>IF(AND(AQ!$C$14="", AQ!$L$14=""),
     IF(DB!C12&lt;&gt;"", DB!C12, ""),
     IF(AQ!$C$14="",
        IF(DB!C12&lt;&gt;"", DB!C12, ""),
        IFERROR(
            IF(HLOOKUP(AQ!$C$14, $E$1:$X$105, D12, FALSE)&lt;&gt;"",
               HLOOKUP(AQ!$C$14, $E$1:$X$105, D12, FALSE),
               ""),
            "")
     )
)</f>
        <v>Chemical Agent Detectors</v>
      </c>
      <c r="B13" s="219" t="s">
        <v>92</v>
      </c>
      <c r="C13" s="219" t="s">
        <v>134</v>
      </c>
      <c r="D13" s="219">
        <v>13</v>
      </c>
      <c r="E13" s="219"/>
      <c r="F13" s="219"/>
      <c r="G13" s="219"/>
      <c r="H13" s="219"/>
      <c r="I13" s="219"/>
      <c r="J13" s="219"/>
      <c r="K13" s="219"/>
      <c r="L13" s="219" t="s">
        <v>218</v>
      </c>
      <c r="M13" s="219"/>
      <c r="N13" s="219"/>
      <c r="O13" s="219"/>
      <c r="P13" s="219"/>
      <c r="Q13" s="219"/>
      <c r="R13" s="219"/>
      <c r="S13" s="219"/>
      <c r="T13" s="219"/>
      <c r="U13" s="219"/>
      <c r="V13" s="219"/>
      <c r="W13" s="219"/>
      <c r="X13" s="219"/>
      <c r="Y13" s="219" t="s">
        <v>234</v>
      </c>
      <c r="Z13" s="221"/>
      <c r="AA13" s="219" t="s">
        <v>499</v>
      </c>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row>
    <row r="14" spans="1:53" x14ac:dyDescent="0.3">
      <c r="A14" s="221" t="str">
        <f>IF(AND(AQ!$C$14="", AQ!$L$14=""),
     IF(DB!C13&lt;&gt;"", DB!C13, ""),
     IF(AQ!$C$14="",
        IF(DB!C13&lt;&gt;"", DB!C13, ""),
        IFERROR(
            IF(HLOOKUP(AQ!$C$14, $E$1:$X$105, D13, FALSE)&lt;&gt;"",
               HLOOKUP(AQ!$C$14, $E$1:$X$105, D13, FALSE),
               ""),
            "")
     )
)</f>
        <v>Communication Modules</v>
      </c>
      <c r="B14" s="219" t="s">
        <v>93</v>
      </c>
      <c r="C14" s="219" t="s">
        <v>128</v>
      </c>
      <c r="D14" s="219">
        <v>14</v>
      </c>
      <c r="E14" s="219"/>
      <c r="F14" s="219"/>
      <c r="G14" s="219"/>
      <c r="H14" s="219"/>
      <c r="I14" s="219"/>
      <c r="J14" s="219"/>
      <c r="K14" s="219"/>
      <c r="L14" s="219" t="s">
        <v>50</v>
      </c>
      <c r="M14" s="219"/>
      <c r="N14" s="219"/>
      <c r="O14" s="219"/>
      <c r="P14" s="219"/>
      <c r="Q14" s="219"/>
      <c r="R14" s="219"/>
      <c r="S14" s="219"/>
      <c r="T14" s="219"/>
      <c r="U14" s="219"/>
      <c r="V14" s="219"/>
      <c r="W14" s="219"/>
      <c r="X14" s="219"/>
      <c r="Y14" s="219" t="s">
        <v>235</v>
      </c>
      <c r="Z14" s="221"/>
      <c r="AA14" s="219" t="s">
        <v>500</v>
      </c>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row>
    <row r="15" spans="1:53" x14ac:dyDescent="0.3">
      <c r="A15" s="221" t="str">
        <f>IF(AND(AQ!$C$14="", AQ!$L$14=""),
     IF(DB!C14&lt;&gt;"", DB!C14, ""),
     IF(AQ!$C$14="",
        IF(DB!C14&lt;&gt;"", DB!C14, ""),
        IFERROR(
            IF(HLOOKUP(AQ!$C$14, $E$1:$X$105, D14, FALSE)&lt;&gt;"",
               HLOOKUP(AQ!$C$14, $E$1:$X$105, D14, FALSE),
               ""),
            "")
     )
)</f>
        <v>Consumer Electronics</v>
      </c>
      <c r="B15" s="219" t="s">
        <v>94</v>
      </c>
      <c r="C15" s="219" t="s">
        <v>117</v>
      </c>
      <c r="D15" s="219">
        <v>15</v>
      </c>
      <c r="E15" s="219"/>
      <c r="F15" s="219"/>
      <c r="G15" s="219"/>
      <c r="H15" s="219"/>
      <c r="I15" s="219"/>
      <c r="J15" s="219"/>
      <c r="K15" s="219"/>
      <c r="L15" s="219"/>
      <c r="M15" s="219"/>
      <c r="N15" s="219"/>
      <c r="O15" s="219"/>
      <c r="P15" s="219"/>
      <c r="Q15" s="219"/>
      <c r="R15" s="219"/>
      <c r="S15" s="219"/>
      <c r="T15" s="219"/>
      <c r="U15" s="219"/>
      <c r="V15" s="219"/>
      <c r="W15" s="219"/>
      <c r="X15" s="219"/>
      <c r="Y15" s="219" t="s">
        <v>236</v>
      </c>
      <c r="Z15" s="221"/>
      <c r="AA15" s="219" t="s">
        <v>501</v>
      </c>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row>
    <row r="16" spans="1:53" x14ac:dyDescent="0.3">
      <c r="A16" s="221" t="str">
        <f>IF(AND(AQ!$C$14="", AQ!$L$14=""),
     IF(DB!C15&lt;&gt;"", DB!C15, ""),
     IF(AQ!$C$14="",
        IF(DB!C15&lt;&gt;"", DB!C15, ""),
        IFERROR(
            IF(HLOOKUP(AQ!$C$14, $E$1:$X$105, D15, FALSE)&lt;&gt;"",
               HLOOKUP(AQ!$C$14, $E$1:$X$105, D15, FALSE),
               ""),
            "")
     )
)</f>
        <v>Controllers</v>
      </c>
      <c r="B16" s="219" t="s">
        <v>95</v>
      </c>
      <c r="C16" s="219" t="s">
        <v>152</v>
      </c>
      <c r="D16" s="219">
        <v>16</v>
      </c>
      <c r="E16" s="219"/>
      <c r="F16" s="219"/>
      <c r="G16" s="219"/>
      <c r="H16" s="219"/>
      <c r="I16" s="219"/>
      <c r="J16" s="219"/>
      <c r="K16" s="219"/>
      <c r="L16" s="219"/>
      <c r="M16" s="219"/>
      <c r="N16" s="219"/>
      <c r="O16" s="219"/>
      <c r="P16" s="219"/>
      <c r="Q16" s="219"/>
      <c r="R16" s="219"/>
      <c r="S16" s="219"/>
      <c r="T16" s="219"/>
      <c r="U16" s="219"/>
      <c r="V16" s="219"/>
      <c r="W16" s="219"/>
      <c r="X16" s="219"/>
      <c r="Y16" s="219" t="s">
        <v>237</v>
      </c>
      <c r="Z16" s="221"/>
      <c r="AA16" s="219" t="s">
        <v>502</v>
      </c>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row>
    <row r="17" spans="1:53" x14ac:dyDescent="0.3">
      <c r="A17" s="221" t="str">
        <f>IF(AND(AQ!$C$14="", AQ!$L$14=""),
     IF(DB!C16&lt;&gt;"", DB!C16, ""),
     IF(AQ!$C$14="",
        IF(DB!C16&lt;&gt;"", DB!C16, ""),
        IFERROR(
            IF(HLOOKUP(AQ!$C$14, $E$1:$X$105, D16, FALSE)&lt;&gt;"",
               HLOOKUP(AQ!$C$14, $E$1:$X$105, D16, FALSE),
               ""),
            "")
     )
)</f>
        <v>Data Concentrators / Gateways</v>
      </c>
      <c r="B17" s="219" t="s">
        <v>96</v>
      </c>
      <c r="C17" s="219" t="s">
        <v>127</v>
      </c>
      <c r="D17" s="219">
        <v>17</v>
      </c>
      <c r="E17" s="219"/>
      <c r="F17" s="219"/>
      <c r="G17" s="219"/>
      <c r="H17" s="219"/>
      <c r="I17" s="219"/>
      <c r="J17" s="219"/>
      <c r="K17" s="219"/>
      <c r="L17" s="219"/>
      <c r="M17" s="219"/>
      <c r="N17" s="219"/>
      <c r="O17" s="219"/>
      <c r="P17" s="219"/>
      <c r="Q17" s="219"/>
      <c r="R17" s="219"/>
      <c r="S17" s="219"/>
      <c r="T17" s="219"/>
      <c r="U17" s="219"/>
      <c r="V17" s="219"/>
      <c r="W17" s="219"/>
      <c r="X17" s="219"/>
      <c r="Y17" s="219" t="s">
        <v>238</v>
      </c>
      <c r="Z17" s="221"/>
      <c r="AA17" s="219" t="s">
        <v>503</v>
      </c>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row>
    <row r="18" spans="1:53" x14ac:dyDescent="0.3">
      <c r="A18" s="221" t="str">
        <f>IF(AND(AQ!$C$14="", AQ!$L$14=""),
     IF(DB!C17&lt;&gt;"", DB!C17, ""),
     IF(AQ!$C$14="",
        IF(DB!C17&lt;&gt;"", DB!C17, ""),
        IFERROR(
            IF(HLOOKUP(AQ!$C$14, $E$1:$X$105, D17, FALSE)&lt;&gt;"",
               HLOOKUP(AQ!$C$14, $E$1:$X$105, D17, FALSE),
               ""),
            "")
     )
)</f>
        <v>Digital Oilfield Applications</v>
      </c>
      <c r="B18" s="219" t="s">
        <v>97</v>
      </c>
      <c r="C18" s="219" t="s">
        <v>145</v>
      </c>
      <c r="D18" s="219">
        <v>18</v>
      </c>
      <c r="E18" s="219"/>
      <c r="F18" s="219"/>
      <c r="G18" s="219"/>
      <c r="H18" s="219"/>
      <c r="I18" s="219"/>
      <c r="J18" s="219"/>
      <c r="K18" s="219"/>
      <c r="L18" s="219"/>
      <c r="M18" s="219"/>
      <c r="N18" s="219"/>
      <c r="O18" s="219"/>
      <c r="P18" s="219"/>
      <c r="Q18" s="219"/>
      <c r="R18" s="219"/>
      <c r="S18" s="219"/>
      <c r="T18" s="219"/>
      <c r="U18" s="219"/>
      <c r="V18" s="219"/>
      <c r="W18" s="219"/>
      <c r="X18" s="219"/>
      <c r="Y18" s="219" t="s">
        <v>239</v>
      </c>
      <c r="Z18" s="221"/>
      <c r="AA18" s="219" t="s">
        <v>504</v>
      </c>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1"/>
      <c r="BA18" s="221"/>
    </row>
    <row r="19" spans="1:53" x14ac:dyDescent="0.3">
      <c r="A19" s="221" t="str">
        <f>IF(AND(AQ!$C$14="", AQ!$L$14=""),
     IF(DB!C18&lt;&gt;"", DB!C18, ""),
     IF(AQ!$C$14="",
        IF(DB!C18&lt;&gt;"", DB!C18, ""),
        IFERROR(
            IF(HLOOKUP(AQ!$C$14, $E$1:$X$105, D18, FALSE)&lt;&gt;"",
               HLOOKUP(AQ!$C$14, $E$1:$X$105, D18, FALSE),
               ""),
            "")
     )
)</f>
        <v>Downhole / Well Instrumentation</v>
      </c>
      <c r="B19" s="219" t="s">
        <v>98</v>
      </c>
      <c r="C19" s="219" t="s">
        <v>141</v>
      </c>
      <c r="D19" s="219">
        <v>19</v>
      </c>
      <c r="E19" s="219"/>
      <c r="F19" s="219"/>
      <c r="G19" s="219"/>
      <c r="H19" s="219"/>
      <c r="I19" s="219"/>
      <c r="J19" s="219"/>
      <c r="K19" s="219"/>
      <c r="L19" s="219"/>
      <c r="M19" s="219"/>
      <c r="N19" s="219"/>
      <c r="O19" s="219"/>
      <c r="P19" s="219"/>
      <c r="Q19" s="219"/>
      <c r="R19" s="219"/>
      <c r="S19" s="219"/>
      <c r="T19" s="219"/>
      <c r="U19" s="219"/>
      <c r="V19" s="219"/>
      <c r="W19" s="219"/>
      <c r="X19" s="219"/>
      <c r="Y19" s="219" t="s">
        <v>240</v>
      </c>
      <c r="Z19" s="221"/>
      <c r="AA19" s="219" t="s">
        <v>509</v>
      </c>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1"/>
      <c r="BA19" s="221"/>
    </row>
    <row r="20" spans="1:53" x14ac:dyDescent="0.3">
      <c r="A20" s="221" t="str">
        <f>IF(AND(AQ!$C$14="", AQ!$L$14=""),
     IF(DB!C19&lt;&gt;"", DB!C19, ""),
     IF(AQ!$C$14="",
        IF(DB!C19&lt;&gt;"", DB!C19, ""),
        IFERROR(
            IF(HLOOKUP(AQ!$C$14, $E$1:$X$105, D19, FALSE)&lt;&gt;"",
               HLOOKUP(AQ!$C$14, $E$1:$X$105, D19, FALSE),
               ""),
            "")
     )
)</f>
        <v>E Health Devices</v>
      </c>
      <c r="B20" s="219" t="s">
        <v>99</v>
      </c>
      <c r="C20" s="219" t="s">
        <v>144</v>
      </c>
      <c r="D20" s="219">
        <v>20</v>
      </c>
      <c r="E20" s="219"/>
      <c r="F20" s="219"/>
      <c r="G20" s="219"/>
      <c r="H20" s="219"/>
      <c r="I20" s="219"/>
      <c r="J20" s="219"/>
      <c r="K20" s="219"/>
      <c r="L20" s="219"/>
      <c r="M20" s="219"/>
      <c r="N20" s="219"/>
      <c r="O20" s="219"/>
      <c r="P20" s="219"/>
      <c r="Q20" s="219"/>
      <c r="R20" s="219"/>
      <c r="S20" s="219"/>
      <c r="T20" s="219"/>
      <c r="U20" s="219"/>
      <c r="V20" s="219"/>
      <c r="W20" s="219"/>
      <c r="X20" s="219"/>
      <c r="Y20" s="219" t="s">
        <v>241</v>
      </c>
      <c r="Z20" s="221"/>
      <c r="AA20" s="219" t="s">
        <v>505</v>
      </c>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21"/>
      <c r="BA20" s="221"/>
    </row>
    <row r="21" spans="1:53" x14ac:dyDescent="0.3">
      <c r="A21" s="221" t="str">
        <f>IF(AND(AQ!$C$14="", AQ!$L$14=""),
     IF(DB!C20&lt;&gt;"", DB!C20, ""),
     IF(AQ!$C$14="",
        IF(DB!C20&lt;&gt;"", DB!C20, ""),
        IFERROR(
            IF(HLOOKUP(AQ!$C$14, $E$1:$X$105, D20, FALSE)&lt;&gt;"",
               HLOOKUP(AQ!$C$14, $E$1:$X$105, D20, FALSE),
               ""),
            "")
     )
)</f>
        <v>E-Bike</v>
      </c>
      <c r="B21" s="219" t="s">
        <v>50</v>
      </c>
      <c r="C21" s="219" t="s">
        <v>118</v>
      </c>
      <c r="D21" s="219">
        <v>21</v>
      </c>
      <c r="E21" s="219"/>
      <c r="F21" s="219"/>
      <c r="G21" s="219"/>
      <c r="H21" s="219"/>
      <c r="I21" s="219"/>
      <c r="J21" s="219"/>
      <c r="K21" s="219"/>
      <c r="L21" s="219"/>
      <c r="M21" s="219"/>
      <c r="N21" s="219"/>
      <c r="O21" s="219"/>
      <c r="P21" s="219"/>
      <c r="Q21" s="219"/>
      <c r="R21" s="219"/>
      <c r="S21" s="219"/>
      <c r="T21" s="219"/>
      <c r="U21" s="219"/>
      <c r="V21" s="219"/>
      <c r="W21" s="219"/>
      <c r="X21" s="219"/>
      <c r="Y21" s="219" t="s">
        <v>242</v>
      </c>
      <c r="Z21" s="221"/>
      <c r="AA21" s="219" t="s">
        <v>506</v>
      </c>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row>
    <row r="22" spans="1:53" x14ac:dyDescent="0.3">
      <c r="A22" s="221" t="str">
        <f>IF(AND(AQ!$C$14="", AQ!$L$14=""),
     IF(DB!C21&lt;&gt;"", DB!C21, ""),
     IF(AQ!$C$14="",
        IF(DB!C21&lt;&gt;"", DB!C21, ""),
        IFERROR(
            IF(HLOOKUP(AQ!$C$14, $E$1:$X$105, D21, FALSE)&lt;&gt;"",
               HLOOKUP(AQ!$C$14, $E$1:$X$105, D21, FALSE),
               ""),
            "")
     )
)</f>
        <v>E-Call</v>
      </c>
      <c r="B22" s="221"/>
      <c r="C22" s="219" t="s">
        <v>168</v>
      </c>
      <c r="D22" s="219">
        <v>22</v>
      </c>
      <c r="E22" s="219"/>
      <c r="F22" s="219"/>
      <c r="G22" s="219"/>
      <c r="H22" s="219"/>
      <c r="I22" s="219"/>
      <c r="J22" s="219"/>
      <c r="K22" s="219"/>
      <c r="L22" s="219"/>
      <c r="M22" s="219"/>
      <c r="N22" s="219"/>
      <c r="O22" s="219"/>
      <c r="P22" s="219"/>
      <c r="Q22" s="219"/>
      <c r="R22" s="219"/>
      <c r="S22" s="219"/>
      <c r="T22" s="219"/>
      <c r="U22" s="219"/>
      <c r="V22" s="219"/>
      <c r="W22" s="219"/>
      <c r="X22" s="219"/>
      <c r="Y22" s="219" t="s">
        <v>243</v>
      </c>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1"/>
      <c r="BA22" s="221"/>
    </row>
    <row r="23" spans="1:53" x14ac:dyDescent="0.3">
      <c r="A23" s="221" t="str">
        <f>IF(AND(AQ!$C$14="", AQ!$L$14=""),
     IF(DB!C22&lt;&gt;"", DB!C22, ""),
     IF(AQ!$C$14="",
        IF(DB!C22&lt;&gt;"", DB!C22, ""),
        IFERROR(
            IF(HLOOKUP(AQ!$C$14, $E$1:$X$105, D22, FALSE)&lt;&gt;"",
               HLOOKUP(AQ!$C$14, $E$1:$X$105, D22, FALSE),
               ""),
            "")
     )
)</f>
        <v>Electricity Meters</v>
      </c>
      <c r="B23" s="221"/>
      <c r="C23" s="219" t="s">
        <v>178</v>
      </c>
      <c r="D23" s="219">
        <v>23</v>
      </c>
      <c r="E23" s="219"/>
      <c r="F23" s="219"/>
      <c r="G23" s="219"/>
      <c r="H23" s="219"/>
      <c r="I23" s="219"/>
      <c r="J23" s="219"/>
      <c r="K23" s="219"/>
      <c r="L23" s="219"/>
      <c r="M23" s="219"/>
      <c r="N23" s="219"/>
      <c r="O23" s="219"/>
      <c r="P23" s="219"/>
      <c r="Q23" s="219"/>
      <c r="R23" s="219"/>
      <c r="S23" s="219"/>
      <c r="T23" s="219"/>
      <c r="U23" s="219"/>
      <c r="V23" s="219"/>
      <c r="W23" s="219"/>
      <c r="X23" s="219"/>
      <c r="Y23" s="219" t="s">
        <v>244</v>
      </c>
      <c r="Z23" s="221"/>
      <c r="AA23" s="221"/>
      <c r="AB23" s="221"/>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21"/>
      <c r="BA23" s="221"/>
    </row>
    <row r="24" spans="1:53" x14ac:dyDescent="0.3">
      <c r="A24" s="221" t="str">
        <f>IF(AND(AQ!$C$14="", AQ!$L$14=""),
     IF(DB!C23&lt;&gt;"", DB!C23, ""),
     IF(AQ!$C$14="",
        IF(DB!C23&lt;&gt;"", DB!C23, ""),
        IFERROR(
            IF(HLOOKUP(AQ!$C$14, $E$1:$X$105, D23, FALSE)&lt;&gt;"",
               HLOOKUP(AQ!$C$14, $E$1:$X$105, D23, FALSE),
               ""),
            "")
     )
)</f>
        <v>Electronic Safes</v>
      </c>
      <c r="B24" s="221"/>
      <c r="C24" s="219" t="s">
        <v>148</v>
      </c>
      <c r="D24" s="219">
        <v>24</v>
      </c>
      <c r="E24" s="219"/>
      <c r="F24" s="219"/>
      <c r="G24" s="219"/>
      <c r="H24" s="219"/>
      <c r="I24" s="219"/>
      <c r="J24" s="219"/>
      <c r="K24" s="219"/>
      <c r="L24" s="219"/>
      <c r="M24" s="219"/>
      <c r="N24" s="219"/>
      <c r="O24" s="219"/>
      <c r="P24" s="219"/>
      <c r="Q24" s="219"/>
      <c r="R24" s="219"/>
      <c r="S24" s="219"/>
      <c r="T24" s="219"/>
      <c r="U24" s="219"/>
      <c r="V24" s="219"/>
      <c r="W24" s="219"/>
      <c r="X24" s="219"/>
      <c r="Y24" s="219" t="s">
        <v>245</v>
      </c>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row>
    <row r="25" spans="1:53" x14ac:dyDescent="0.3">
      <c r="A25" s="221" t="str">
        <f>IF(AND(AQ!$C$14="", AQ!$L$14=""),
     IF(DB!C24&lt;&gt;"", DB!C24, ""),
     IF(AQ!$C$14="",
        IF(DB!C24&lt;&gt;"", DB!C24, ""),
        IFERROR(
            IF(HLOOKUP(AQ!$C$14, $E$1:$X$105, D24, FALSE)&lt;&gt;"",
               HLOOKUP(AQ!$C$14, $E$1:$X$105, D24, FALSE),
               ""),
            "")
     )
)</f>
        <v>ELTs</v>
      </c>
      <c r="B25" s="221"/>
      <c r="C25" s="219" t="s">
        <v>122</v>
      </c>
      <c r="D25" s="219">
        <v>25</v>
      </c>
      <c r="E25" s="219"/>
      <c r="F25" s="219"/>
      <c r="G25" s="219"/>
      <c r="H25" s="219"/>
      <c r="I25" s="219"/>
      <c r="J25" s="219"/>
      <c r="K25" s="219"/>
      <c r="L25" s="219"/>
      <c r="M25" s="219"/>
      <c r="N25" s="219"/>
      <c r="O25" s="219"/>
      <c r="P25" s="219"/>
      <c r="Q25" s="219"/>
      <c r="R25" s="219"/>
      <c r="S25" s="219"/>
      <c r="T25" s="219"/>
      <c r="U25" s="219"/>
      <c r="V25" s="219"/>
      <c r="W25" s="219"/>
      <c r="X25" s="219"/>
      <c r="Y25" s="219" t="s">
        <v>246</v>
      </c>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1"/>
      <c r="BA25" s="221"/>
    </row>
    <row r="26" spans="1:53" x14ac:dyDescent="0.3">
      <c r="A26" s="221" t="str">
        <f>IF(AND(AQ!$C$14="", AQ!$L$14=""),
     IF(DB!C25&lt;&gt;"", DB!C25, ""),
     IF(AQ!$C$14="",
        IF(DB!C25&lt;&gt;"", DB!C25, ""),
        IFERROR(
            IF(HLOOKUP(AQ!$C$14, $E$1:$X$105, D25, FALSE)&lt;&gt;"",
               HLOOKUP(AQ!$C$14, $E$1:$X$105, D25, FALSE),
               ""),
            "")
     )
)</f>
        <v>Emergency Lighting Unit</v>
      </c>
      <c r="B26" s="221"/>
      <c r="C26" s="219" t="s">
        <v>121</v>
      </c>
      <c r="D26" s="219">
        <v>26</v>
      </c>
      <c r="E26" s="219"/>
      <c r="F26" s="219"/>
      <c r="G26" s="219"/>
      <c r="H26" s="219"/>
      <c r="I26" s="219"/>
      <c r="J26" s="219"/>
      <c r="K26" s="219"/>
      <c r="L26" s="219"/>
      <c r="M26" s="219"/>
      <c r="N26" s="219"/>
      <c r="O26" s="219"/>
      <c r="P26" s="219"/>
      <c r="Q26" s="219"/>
      <c r="R26" s="219"/>
      <c r="S26" s="219"/>
      <c r="T26" s="219"/>
      <c r="U26" s="219"/>
      <c r="V26" s="219"/>
      <c r="W26" s="219"/>
      <c r="X26" s="219"/>
      <c r="Y26" s="219" t="s">
        <v>247</v>
      </c>
      <c r="Z26" s="221"/>
      <c r="AA26" s="221"/>
      <c r="AB26" s="221"/>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21"/>
      <c r="BA26" s="221"/>
    </row>
    <row r="27" spans="1:53" x14ac:dyDescent="0.3">
      <c r="A27" s="221" t="str">
        <f>IF(AND(AQ!$C$14="", AQ!$L$14=""),
     IF(DB!C26&lt;&gt;"", DB!C26, ""),
     IF(AQ!$C$14="",
        IF(DB!C26&lt;&gt;"", DB!C26, ""),
        IFERROR(
            IF(HLOOKUP(AQ!$C$14, $E$1:$X$105, D26, FALSE)&lt;&gt;"",
               HLOOKUP(AQ!$C$14, $E$1:$X$105, D26, FALSE),
               ""),
            "")
     )
)</f>
        <v>Environment Monitoring Application</v>
      </c>
      <c r="B27" s="221"/>
      <c r="C27" s="219" t="s">
        <v>164</v>
      </c>
      <c r="D27" s="219">
        <v>27</v>
      </c>
      <c r="E27" s="219"/>
      <c r="F27" s="219"/>
      <c r="G27" s="219"/>
      <c r="H27" s="219"/>
      <c r="I27" s="219"/>
      <c r="J27" s="219"/>
      <c r="K27" s="219"/>
      <c r="L27" s="219"/>
      <c r="M27" s="219"/>
      <c r="N27" s="219"/>
      <c r="O27" s="219"/>
      <c r="P27" s="219"/>
      <c r="Q27" s="219"/>
      <c r="R27" s="219"/>
      <c r="S27" s="219"/>
      <c r="T27" s="219"/>
      <c r="U27" s="219"/>
      <c r="V27" s="219"/>
      <c r="W27" s="219"/>
      <c r="X27" s="219"/>
      <c r="Y27" s="219" t="s">
        <v>248</v>
      </c>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21"/>
      <c r="BA27" s="221"/>
    </row>
    <row r="28" spans="1:53" x14ac:dyDescent="0.3">
      <c r="A28" s="221" t="str">
        <f>IF(AND(AQ!$C$14="", AQ!$L$14=""),
     IF(DB!C27&lt;&gt;"", DB!C27, ""),
     IF(AQ!$C$14="",
        IF(DB!C27&lt;&gt;"", DB!C27, ""),
        IFERROR(
            IF(HLOOKUP(AQ!$C$14, $E$1:$X$105, D27, FALSE)&lt;&gt;"",
               HLOOKUP(AQ!$C$14, $E$1:$X$105, D27, FALSE),
               ""),
            "")
     )
)</f>
        <v>EPIRBS</v>
      </c>
      <c r="B28" s="221"/>
      <c r="C28" s="219" t="s">
        <v>167</v>
      </c>
      <c r="D28" s="219">
        <v>28</v>
      </c>
      <c r="E28" s="219"/>
      <c r="F28" s="219"/>
      <c r="G28" s="219"/>
      <c r="H28" s="219"/>
      <c r="I28" s="219"/>
      <c r="J28" s="219"/>
      <c r="K28" s="219"/>
      <c r="L28" s="219"/>
      <c r="M28" s="219"/>
      <c r="N28" s="219"/>
      <c r="O28" s="219"/>
      <c r="P28" s="219"/>
      <c r="Q28" s="219"/>
      <c r="R28" s="219"/>
      <c r="S28" s="219"/>
      <c r="T28" s="219"/>
      <c r="U28" s="219"/>
      <c r="V28" s="219"/>
      <c r="W28" s="219"/>
      <c r="X28" s="219"/>
      <c r="Y28" s="219" t="s">
        <v>249</v>
      </c>
      <c r="Z28" s="221"/>
      <c r="AA28" s="221"/>
      <c r="AB28" s="221"/>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21"/>
      <c r="BA28" s="221"/>
    </row>
    <row r="29" spans="1:53" x14ac:dyDescent="0.3">
      <c r="A29" s="221" t="str">
        <f>IF(AND(AQ!$C$14="", AQ!$L$14=""),
     IF(DB!C28&lt;&gt;"", DB!C28, ""),
     IF(AQ!$C$14="",
        IF(DB!C28&lt;&gt;"", DB!C28, ""),
        IFERROR(
            IF(HLOOKUP(AQ!$C$14, $E$1:$X$105, D28, FALSE)&lt;&gt;"",
               HLOOKUP(AQ!$C$14, $E$1:$X$105, D28, FALSE),
               ""),
            "")
     )
)</f>
        <v>ETC (Electronic Tollgate Collector)</v>
      </c>
      <c r="B29" s="221"/>
      <c r="C29" s="219" t="s">
        <v>177</v>
      </c>
      <c r="D29" s="219">
        <v>29</v>
      </c>
      <c r="E29" s="219"/>
      <c r="F29" s="219"/>
      <c r="G29" s="219"/>
      <c r="H29" s="219"/>
      <c r="I29" s="219"/>
      <c r="J29" s="219"/>
      <c r="K29" s="219"/>
      <c r="L29" s="219"/>
      <c r="M29" s="219"/>
      <c r="N29" s="219"/>
      <c r="O29" s="219"/>
      <c r="P29" s="219"/>
      <c r="Q29" s="219"/>
      <c r="R29" s="219"/>
      <c r="S29" s="219"/>
      <c r="T29" s="219"/>
      <c r="U29" s="219"/>
      <c r="V29" s="219"/>
      <c r="W29" s="219"/>
      <c r="X29" s="219"/>
      <c r="Y29" s="219" t="s">
        <v>250</v>
      </c>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row>
    <row r="30" spans="1:53" x14ac:dyDescent="0.3">
      <c r="A30" s="221" t="str">
        <f>IF(AND(AQ!$C$14="", AQ!$L$14=""),
     IF(DB!C29&lt;&gt;"", DB!C29, ""),
     IF(AQ!$C$14="",
        IF(DB!C29&lt;&gt;"", DB!C29, ""),
        IFERROR(
            IF(HLOOKUP(AQ!$C$14, $E$1:$X$105, D29, FALSE)&lt;&gt;"",
               HLOOKUP(AQ!$C$14, $E$1:$X$105, D29, FALSE),
               ""),
            "")
     )
)</f>
        <v>Firemen Equipment</v>
      </c>
      <c r="B30" s="221"/>
      <c r="C30" s="219" t="s">
        <v>161</v>
      </c>
      <c r="D30" s="219">
        <v>30</v>
      </c>
      <c r="E30" s="219"/>
      <c r="F30" s="219"/>
      <c r="G30" s="219"/>
      <c r="H30" s="219"/>
      <c r="I30" s="219"/>
      <c r="J30" s="219"/>
      <c r="K30" s="219"/>
      <c r="L30" s="219"/>
      <c r="M30" s="219"/>
      <c r="N30" s="219"/>
      <c r="O30" s="219"/>
      <c r="P30" s="219"/>
      <c r="Q30" s="219"/>
      <c r="R30" s="219"/>
      <c r="S30" s="219"/>
      <c r="T30" s="219"/>
      <c r="U30" s="219"/>
      <c r="V30" s="219"/>
      <c r="W30" s="219"/>
      <c r="X30" s="219"/>
      <c r="Y30" s="219" t="s">
        <v>251</v>
      </c>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row>
    <row r="31" spans="1:53" x14ac:dyDescent="0.3">
      <c r="A31" s="221" t="str">
        <f>IF(AND(AQ!$C$14="", AQ!$L$14=""),
     IF(DB!C30&lt;&gt;"", DB!C30, ""),
     IF(AQ!$C$14="",
        IF(DB!C30&lt;&gt;"", DB!C30, ""),
        IFERROR(
            IF(HLOOKUP(AQ!$C$14, $E$1:$X$105, D30, FALSE)&lt;&gt;"",
               HLOOKUP(AQ!$C$14, $E$1:$X$105, D30, FALSE),
               ""),
            "")
     )
)</f>
        <v>Forklifts</v>
      </c>
      <c r="B31" s="221"/>
      <c r="C31" s="219" t="s">
        <v>142</v>
      </c>
      <c r="D31" s="219">
        <v>31</v>
      </c>
      <c r="E31" s="219"/>
      <c r="F31" s="219"/>
      <c r="G31" s="219"/>
      <c r="H31" s="219"/>
      <c r="I31" s="219"/>
      <c r="J31" s="219"/>
      <c r="K31" s="219"/>
      <c r="L31" s="219"/>
      <c r="M31" s="219"/>
      <c r="N31" s="219"/>
      <c r="O31" s="219"/>
      <c r="P31" s="219"/>
      <c r="Q31" s="219"/>
      <c r="R31" s="219"/>
      <c r="S31" s="219"/>
      <c r="T31" s="219"/>
      <c r="U31" s="219"/>
      <c r="V31" s="219"/>
      <c r="W31" s="219"/>
      <c r="X31" s="219"/>
      <c r="Y31" s="219" t="s">
        <v>252</v>
      </c>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row>
    <row r="32" spans="1:53" x14ac:dyDescent="0.3">
      <c r="A32" s="221" t="str">
        <f>IF(AND(AQ!$C$14="", AQ!$L$14=""),
     IF(DB!C31&lt;&gt;"", DB!C31, ""),
     IF(AQ!$C$14="",
        IF(DB!C31&lt;&gt;"", DB!C31, ""),
        IFERROR(
            IF(HLOOKUP(AQ!$C$14, $E$1:$X$105, D31, FALSE)&lt;&gt;"",
               HLOOKUP(AQ!$C$14, $E$1:$X$105, D31, FALSE),
               ""),
            "")
     )
)</f>
        <v>Future Soldier Combat Systems</v>
      </c>
      <c r="B32" s="221"/>
      <c r="C32" s="219" t="s">
        <v>180</v>
      </c>
      <c r="D32" s="219">
        <v>32</v>
      </c>
      <c r="E32" s="219"/>
      <c r="F32" s="219"/>
      <c r="G32" s="219"/>
      <c r="H32" s="219"/>
      <c r="I32" s="219"/>
      <c r="J32" s="219"/>
      <c r="K32" s="219"/>
      <c r="L32" s="219"/>
      <c r="M32" s="219"/>
      <c r="N32" s="219"/>
      <c r="O32" s="219"/>
      <c r="P32" s="219"/>
      <c r="Q32" s="219"/>
      <c r="R32" s="219"/>
      <c r="S32" s="219"/>
      <c r="T32" s="219"/>
      <c r="U32" s="219"/>
      <c r="V32" s="219"/>
      <c r="W32" s="219"/>
      <c r="X32" s="219"/>
      <c r="Y32" s="219" t="s">
        <v>253</v>
      </c>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row>
    <row r="33" spans="1:53" x14ac:dyDescent="0.3">
      <c r="A33" s="221" t="str">
        <f>IF(AND(AQ!$C$14="", AQ!$L$14=""),
     IF(DB!C32&lt;&gt;"", DB!C32, ""),
     IF(AQ!$C$14="",
        IF(DB!C32&lt;&gt;"", DB!C32, ""),
        IFERROR(
            IF(HLOOKUP(AQ!$C$14, $E$1:$X$105, D32, FALSE)&lt;&gt;"",
               HLOOKUP(AQ!$C$14, $E$1:$X$105, D32, FALSE),
               ""),
            "")
     )
)</f>
        <v>Gas Meters</v>
      </c>
      <c r="B33" s="221"/>
      <c r="C33" s="219" t="s">
        <v>159</v>
      </c>
      <c r="D33" s="219">
        <v>33</v>
      </c>
      <c r="E33" s="219"/>
      <c r="F33" s="219"/>
      <c r="G33" s="219"/>
      <c r="H33" s="219"/>
      <c r="I33" s="219"/>
      <c r="J33" s="219"/>
      <c r="K33" s="219"/>
      <c r="L33" s="219"/>
      <c r="M33" s="219"/>
      <c r="N33" s="219"/>
      <c r="O33" s="219"/>
      <c r="P33" s="219"/>
      <c r="Q33" s="219"/>
      <c r="R33" s="219"/>
      <c r="S33" s="219"/>
      <c r="T33" s="219"/>
      <c r="U33" s="219"/>
      <c r="V33" s="219"/>
      <c r="W33" s="219"/>
      <c r="X33" s="219"/>
      <c r="Y33" s="219" t="s">
        <v>254</v>
      </c>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row>
    <row r="34" spans="1:53" x14ac:dyDescent="0.3">
      <c r="A34" s="221" t="str">
        <f>IF(AND(AQ!$C$14="", AQ!$L$14=""),
     IF(DB!C33&lt;&gt;"", DB!C33, ""),
     IF(AQ!$C$14="",
        IF(DB!C33&lt;&gt;"", DB!C33, ""),
        IFERROR(
            IF(HLOOKUP(AQ!$C$14, $E$1:$X$105, D33, FALSE)&lt;&gt;"",
               HLOOKUP(AQ!$C$14, $E$1:$X$105, D33, FALSE),
               ""),
            "")
     )
)</f>
        <v>GPS</v>
      </c>
      <c r="B34" s="221"/>
      <c r="C34" s="219" t="s">
        <v>173</v>
      </c>
      <c r="D34" s="219">
        <v>34</v>
      </c>
      <c r="E34" s="219"/>
      <c r="F34" s="219"/>
      <c r="G34" s="219"/>
      <c r="H34" s="219"/>
      <c r="I34" s="219"/>
      <c r="J34" s="219"/>
      <c r="K34" s="219"/>
      <c r="L34" s="219"/>
      <c r="M34" s="219"/>
      <c r="N34" s="219"/>
      <c r="O34" s="219"/>
      <c r="P34" s="219"/>
      <c r="Q34" s="219"/>
      <c r="R34" s="219"/>
      <c r="S34" s="219"/>
      <c r="T34" s="219"/>
      <c r="U34" s="219"/>
      <c r="V34" s="219"/>
      <c r="W34" s="219"/>
      <c r="X34" s="219"/>
      <c r="Y34" s="219" t="s">
        <v>255</v>
      </c>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row>
    <row r="35" spans="1:53" x14ac:dyDescent="0.3">
      <c r="A35" s="221" t="str">
        <f>IF(AND(AQ!$C$14="", AQ!$L$14=""),
     IF(DB!C34&lt;&gt;"", DB!C34, ""),
     IF(AQ!$C$14="",
        IF(DB!C34&lt;&gt;"", DB!C34, ""),
        IFERROR(
            IF(HLOOKUP(AQ!$C$14, $E$1:$X$105, D34, FALSE)&lt;&gt;"",
               HLOOKUP(AQ!$C$14, $E$1:$X$105, D34, FALSE),
               ""),
            "")
     )
)</f>
        <v>Ground Radars</v>
      </c>
      <c r="B35" s="221"/>
      <c r="C35" s="219" t="s">
        <v>139</v>
      </c>
      <c r="D35" s="219">
        <v>35</v>
      </c>
      <c r="E35" s="219"/>
      <c r="F35" s="219"/>
      <c r="G35" s="219"/>
      <c r="H35" s="219"/>
      <c r="I35" s="219"/>
      <c r="J35" s="219"/>
      <c r="K35" s="219"/>
      <c r="L35" s="219"/>
      <c r="M35" s="219"/>
      <c r="N35" s="219"/>
      <c r="O35" s="219"/>
      <c r="P35" s="219"/>
      <c r="Q35" s="219"/>
      <c r="R35" s="219"/>
      <c r="S35" s="219"/>
      <c r="T35" s="219"/>
      <c r="U35" s="219"/>
      <c r="V35" s="219"/>
      <c r="W35" s="219"/>
      <c r="X35" s="219"/>
      <c r="Y35" s="219" t="s">
        <v>256</v>
      </c>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row>
    <row r="36" spans="1:53" x14ac:dyDescent="0.3">
      <c r="A36" s="221" t="str">
        <f>IF(AND(AQ!$C$14="", AQ!$L$14=""),
     IF(DB!C35&lt;&gt;"", DB!C35, ""),
     IF(AQ!$C$14="",
        IF(DB!C35&lt;&gt;"", DB!C35, ""),
        IFERROR(
            IF(HLOOKUP(AQ!$C$14, $E$1:$X$105, D35, FALSE)&lt;&gt;"",
               HLOOKUP(AQ!$C$14, $E$1:$X$105, D35, FALSE),
               ""),
            "")
     )
)</f>
        <v>Health &amp; Medical Application</v>
      </c>
      <c r="B36" s="221"/>
      <c r="C36" s="219" t="s">
        <v>193</v>
      </c>
      <c r="D36" s="219">
        <v>36</v>
      </c>
      <c r="E36" s="219"/>
      <c r="F36" s="219"/>
      <c r="G36" s="219"/>
      <c r="H36" s="219"/>
      <c r="I36" s="219"/>
      <c r="J36" s="219"/>
      <c r="K36" s="219"/>
      <c r="L36" s="219"/>
      <c r="M36" s="219"/>
      <c r="N36" s="219"/>
      <c r="O36" s="219"/>
      <c r="P36" s="219"/>
      <c r="Q36" s="219"/>
      <c r="R36" s="219"/>
      <c r="S36" s="219"/>
      <c r="T36" s="219"/>
      <c r="U36" s="219"/>
      <c r="V36" s="219"/>
      <c r="W36" s="219"/>
      <c r="X36" s="219"/>
      <c r="Y36" s="219" t="s">
        <v>257</v>
      </c>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row>
    <row r="37" spans="1:53" x14ac:dyDescent="0.3">
      <c r="A37" s="221" t="str">
        <f>IF(AND(AQ!$C$14="", AQ!$L$14=""),
     IF(DB!C36&lt;&gt;"", DB!C36, ""),
     IF(AQ!$C$14="",
        IF(DB!C36&lt;&gt;"", DB!C36, ""),
        IFERROR(
            IF(HLOOKUP(AQ!$C$14, $E$1:$X$105, D36, FALSE)&lt;&gt;"",
               HLOOKUP(AQ!$C$14, $E$1:$X$105, D36, FALSE),
               ""),
            "")
     )
)</f>
        <v>Heat Cost Allocators</v>
      </c>
      <c r="B37" s="221"/>
      <c r="C37" s="219" t="s">
        <v>156</v>
      </c>
      <c r="D37" s="219">
        <v>37</v>
      </c>
      <c r="E37" s="219"/>
      <c r="F37" s="219"/>
      <c r="G37" s="219"/>
      <c r="H37" s="219"/>
      <c r="I37" s="219"/>
      <c r="J37" s="219"/>
      <c r="K37" s="219"/>
      <c r="L37" s="219"/>
      <c r="M37" s="219"/>
      <c r="N37" s="219"/>
      <c r="O37" s="219"/>
      <c r="P37" s="219"/>
      <c r="Q37" s="219"/>
      <c r="R37" s="219"/>
      <c r="S37" s="219"/>
      <c r="T37" s="219"/>
      <c r="U37" s="219"/>
      <c r="V37" s="219"/>
      <c r="W37" s="219"/>
      <c r="X37" s="219"/>
      <c r="Y37" s="219" t="s">
        <v>258</v>
      </c>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row>
    <row r="38" spans="1:53" x14ac:dyDescent="0.3">
      <c r="A38" s="221" t="str">
        <f>IF(AND(AQ!$C$14="", AQ!$L$14=""),
     IF(DB!C37&lt;&gt;"", DB!C37, ""),
     IF(AQ!$C$14="",
        IF(DB!C37&lt;&gt;"", DB!C37, ""),
        IFERROR(
            IF(HLOOKUP(AQ!$C$14, $E$1:$X$105, D37, FALSE)&lt;&gt;"",
               HLOOKUP(AQ!$C$14, $E$1:$X$105, D37, FALSE),
               ""),
            "")
     )
)</f>
        <v>Industrial Application</v>
      </c>
      <c r="B38" s="221"/>
      <c r="C38" s="219" t="s">
        <v>135</v>
      </c>
      <c r="D38" s="219">
        <v>38</v>
      </c>
      <c r="E38" s="219"/>
      <c r="F38" s="219"/>
      <c r="G38" s="219"/>
      <c r="H38" s="219"/>
      <c r="I38" s="219"/>
      <c r="J38" s="219"/>
      <c r="K38" s="219"/>
      <c r="L38" s="219"/>
      <c r="M38" s="219"/>
      <c r="N38" s="219"/>
      <c r="O38" s="219"/>
      <c r="P38" s="219"/>
      <c r="Q38" s="219"/>
      <c r="R38" s="219"/>
      <c r="S38" s="219"/>
      <c r="T38" s="219"/>
      <c r="U38" s="219"/>
      <c r="V38" s="219"/>
      <c r="W38" s="219"/>
      <c r="X38" s="219"/>
      <c r="Y38" s="219" t="s">
        <v>259</v>
      </c>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row>
    <row r="39" spans="1:53" x14ac:dyDescent="0.3">
      <c r="A39" s="221" t="str">
        <f>IF(AND(AQ!$C$14="", AQ!$L$14=""),
     IF(DB!C38&lt;&gt;"", DB!C38, ""),
     IF(AQ!$C$14="",
        IF(DB!C38&lt;&gt;"", DB!C38, ""),
        IFERROR(
            IF(HLOOKUP(AQ!$C$14, $E$1:$X$105, D38, FALSE)&lt;&gt;"",
               HLOOKUP(AQ!$C$14, $E$1:$X$105, D38, FALSE),
               ""),
            "")
     )
)</f>
        <v>Industrial Dataloggers</v>
      </c>
      <c r="B39" s="221"/>
      <c r="C39" s="219" t="s">
        <v>153</v>
      </c>
      <c r="D39" s="219">
        <v>39</v>
      </c>
      <c r="E39" s="219"/>
      <c r="F39" s="219"/>
      <c r="G39" s="219"/>
      <c r="H39" s="219"/>
      <c r="I39" s="219"/>
      <c r="J39" s="219"/>
      <c r="K39" s="219"/>
      <c r="L39" s="219"/>
      <c r="M39" s="219"/>
      <c r="N39" s="219"/>
      <c r="O39" s="219"/>
      <c r="P39" s="219"/>
      <c r="Q39" s="219"/>
      <c r="R39" s="219"/>
      <c r="S39" s="219"/>
      <c r="T39" s="219"/>
      <c r="U39" s="219"/>
      <c r="V39" s="219"/>
      <c r="W39" s="219"/>
      <c r="X39" s="219"/>
      <c r="Y39" s="219" t="s">
        <v>260</v>
      </c>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row>
    <row r="40" spans="1:53" x14ac:dyDescent="0.3">
      <c r="A40" s="221" t="str">
        <f>IF(AND(AQ!$C$14="", AQ!$L$14=""),
     IF(DB!C39&lt;&gt;"", DB!C39, ""),
     IF(AQ!$C$14="",
        IF(DB!C39&lt;&gt;"", DB!C39, ""),
        IFERROR(
            IF(HLOOKUP(AQ!$C$14, $E$1:$X$105, D39, FALSE)&lt;&gt;"",
               HLOOKUP(AQ!$C$14, $E$1:$X$105, D39, FALSE),
               ""),
            "")
     )
)</f>
        <v>Industrial Robots</v>
      </c>
      <c r="B40" s="221"/>
      <c r="C40" s="219" t="s">
        <v>158</v>
      </c>
      <c r="D40" s="219">
        <v>40</v>
      </c>
      <c r="E40" s="219"/>
      <c r="F40" s="219"/>
      <c r="G40" s="219"/>
      <c r="H40" s="219"/>
      <c r="I40" s="219"/>
      <c r="J40" s="219"/>
      <c r="K40" s="219"/>
      <c r="L40" s="219"/>
      <c r="M40" s="219"/>
      <c r="N40" s="219"/>
      <c r="O40" s="219"/>
      <c r="P40" s="219"/>
      <c r="Q40" s="219"/>
      <c r="R40" s="219"/>
      <c r="S40" s="219"/>
      <c r="T40" s="219"/>
      <c r="U40" s="219"/>
      <c r="V40" s="219"/>
      <c r="W40" s="219"/>
      <c r="X40" s="219"/>
      <c r="Y40" s="219" t="s">
        <v>261</v>
      </c>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row>
    <row r="41" spans="1:53" x14ac:dyDescent="0.3">
      <c r="A41" s="221" t="str">
        <f>IF(AND(AQ!$C$14="", AQ!$L$14=""),
     IF(DB!C40&lt;&gt;"", DB!C40, ""),
     IF(AQ!$C$14="",
        IF(DB!C40&lt;&gt;"", DB!C40, ""),
        IFERROR(
            IF(HLOOKUP(AQ!$C$14, $E$1:$X$105, D40, FALSE)&lt;&gt;"",
               HLOOKUP(AQ!$C$14, $E$1:$X$105, D40, FALSE),
               ""),
            "")
     )
)</f>
        <v>Infusion Pumps</v>
      </c>
      <c r="B41" s="221"/>
      <c r="C41" s="219" t="s">
        <v>150</v>
      </c>
      <c r="D41" s="219">
        <v>41</v>
      </c>
      <c r="E41" s="219"/>
      <c r="F41" s="219"/>
      <c r="G41" s="219"/>
      <c r="H41" s="219"/>
      <c r="I41" s="219"/>
      <c r="J41" s="219"/>
      <c r="K41" s="219"/>
      <c r="L41" s="219"/>
      <c r="M41" s="219"/>
      <c r="N41" s="219"/>
      <c r="O41" s="219"/>
      <c r="P41" s="219"/>
      <c r="Q41" s="219"/>
      <c r="R41" s="219"/>
      <c r="S41" s="219"/>
      <c r="T41" s="219"/>
      <c r="U41" s="219"/>
      <c r="V41" s="219"/>
      <c r="W41" s="219"/>
      <c r="X41" s="219"/>
      <c r="Y41" s="219" t="s">
        <v>262</v>
      </c>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row>
    <row r="42" spans="1:53" x14ac:dyDescent="0.3">
      <c r="A42" s="221" t="str">
        <f>IF(AND(AQ!$C$14="", AQ!$L$14=""),
     IF(DB!C41&lt;&gt;"", DB!C41, ""),
     IF(AQ!$C$14="",
        IF(DB!C41&lt;&gt;"", DB!C41, ""),
        IFERROR(
            IF(HLOOKUP(AQ!$C$14, $E$1:$X$105, D41, FALSE)&lt;&gt;"",
               HLOOKUP(AQ!$C$14, $E$1:$X$105, D41, FALSE),
               ""),
            "")
     )
)</f>
        <v>International Space Station</v>
      </c>
      <c r="B42" s="221"/>
      <c r="C42" s="219" t="s">
        <v>185</v>
      </c>
      <c r="D42" s="219">
        <v>42</v>
      </c>
      <c r="E42" s="219"/>
      <c r="F42" s="219"/>
      <c r="G42" s="219"/>
      <c r="H42" s="219"/>
      <c r="I42" s="219"/>
      <c r="J42" s="219"/>
      <c r="K42" s="219"/>
      <c r="L42" s="219"/>
      <c r="M42" s="219"/>
      <c r="N42" s="219"/>
      <c r="O42" s="219"/>
      <c r="P42" s="219"/>
      <c r="Q42" s="219"/>
      <c r="R42" s="219"/>
      <c r="S42" s="219"/>
      <c r="T42" s="219"/>
      <c r="U42" s="219"/>
      <c r="V42" s="219"/>
      <c r="W42" s="219"/>
      <c r="X42" s="219"/>
      <c r="Y42" s="219" t="s">
        <v>263</v>
      </c>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row>
    <row r="43" spans="1:53" x14ac:dyDescent="0.3">
      <c r="A43" s="221" t="str">
        <f>IF(AND(AQ!$C$14="", AQ!$L$14=""),
     IF(DB!C42&lt;&gt;"", DB!C42, ""),
     IF(AQ!$C$14="",
        IF(DB!C42&lt;&gt;"", DB!C42, ""),
        IFERROR(
            IF(HLOOKUP(AQ!$C$14, $E$1:$X$105, D42, FALSE)&lt;&gt;"",
               HLOOKUP(AQ!$C$14, $E$1:$X$105, D42, FALSE),
               ""),
            "")
     )
)</f>
        <v>Lamps</v>
      </c>
      <c r="B43" s="221"/>
      <c r="C43" s="219" t="s">
        <v>162</v>
      </c>
      <c r="D43" s="219">
        <v>43</v>
      </c>
      <c r="E43" s="219"/>
      <c r="F43" s="219"/>
      <c r="G43" s="219"/>
      <c r="H43" s="219"/>
      <c r="I43" s="219"/>
      <c r="J43" s="219"/>
      <c r="K43" s="219"/>
      <c r="L43" s="219"/>
      <c r="M43" s="219"/>
      <c r="N43" s="219"/>
      <c r="O43" s="219"/>
      <c r="P43" s="219"/>
      <c r="Q43" s="219"/>
      <c r="R43" s="219"/>
      <c r="S43" s="219"/>
      <c r="T43" s="219"/>
      <c r="U43" s="219"/>
      <c r="V43" s="219"/>
      <c r="W43" s="219"/>
      <c r="X43" s="219"/>
      <c r="Y43" s="219" t="s">
        <v>264</v>
      </c>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row>
    <row r="44" spans="1:53" x14ac:dyDescent="0.3">
      <c r="A44" s="221" t="str">
        <f>IF(AND(AQ!$C$14="", AQ!$L$14=""),
     IF(DB!C43&lt;&gt;"", DB!C43, ""),
     IF(AQ!$C$14="",
        IF(DB!C43&lt;&gt;"", DB!C43, ""),
        IFERROR(
            IF(HLOOKUP(AQ!$C$14, $E$1:$X$105, D43, FALSE)&lt;&gt;"",
               HLOOKUP(AQ!$C$14, $E$1:$X$105, D43, FALSE),
               ""),
            "")
     )
)</f>
        <v>Land Seismic Survey System</v>
      </c>
      <c r="B44" s="221"/>
      <c r="C44" s="219" t="s">
        <v>197</v>
      </c>
      <c r="D44" s="219">
        <v>44</v>
      </c>
      <c r="E44" s="219"/>
      <c r="F44" s="219"/>
      <c r="G44" s="219"/>
      <c r="H44" s="219"/>
      <c r="I44" s="219"/>
      <c r="J44" s="219"/>
      <c r="K44" s="219"/>
      <c r="L44" s="219"/>
      <c r="M44" s="219"/>
      <c r="N44" s="219"/>
      <c r="O44" s="219"/>
      <c r="P44" s="219"/>
      <c r="Q44" s="219"/>
      <c r="R44" s="219"/>
      <c r="S44" s="219"/>
      <c r="T44" s="219"/>
      <c r="U44" s="219"/>
      <c r="V44" s="219"/>
      <c r="W44" s="219"/>
      <c r="X44" s="219"/>
      <c r="Y44" s="219" t="s">
        <v>265</v>
      </c>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row>
    <row r="45" spans="1:53" x14ac:dyDescent="0.3">
      <c r="A45" s="221" t="str">
        <f>IF(AND(AQ!$C$14="", AQ!$L$14=""),
     IF(DB!C44&lt;&gt;"", DB!C44, ""),
     IF(AQ!$C$14="",
        IF(DB!C44&lt;&gt;"", DB!C44, ""),
        IFERROR(
            IF(HLOOKUP(AQ!$C$14, $E$1:$X$105, D44, FALSE)&lt;&gt;"",
               HLOOKUP(AQ!$C$14, $E$1:$X$105, D44, FALSE),
               ""),
            "")
     )
)</f>
        <v>Laser</v>
      </c>
      <c r="B45" s="221"/>
      <c r="C45" s="219" t="s">
        <v>166</v>
      </c>
      <c r="D45" s="219">
        <v>45</v>
      </c>
      <c r="E45" s="219"/>
      <c r="F45" s="219"/>
      <c r="G45" s="219"/>
      <c r="H45" s="219"/>
      <c r="I45" s="219"/>
      <c r="J45" s="219"/>
      <c r="K45" s="219"/>
      <c r="L45" s="219"/>
      <c r="M45" s="219"/>
      <c r="N45" s="219"/>
      <c r="O45" s="219"/>
      <c r="P45" s="219"/>
      <c r="Q45" s="219"/>
      <c r="R45" s="219"/>
      <c r="S45" s="219"/>
      <c r="T45" s="219"/>
      <c r="U45" s="219"/>
      <c r="V45" s="219"/>
      <c r="W45" s="219"/>
      <c r="X45" s="219"/>
      <c r="Y45" s="219" t="s">
        <v>266</v>
      </c>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row>
    <row r="46" spans="1:53" x14ac:dyDescent="0.3">
      <c r="A46" s="221" t="str">
        <f>IF(AND(AQ!$C$14="", AQ!$L$14=""),
     IF(DB!C45&lt;&gt;"", DB!C45, ""),
     IF(AQ!$C$14="",
        IF(DB!C45&lt;&gt;"", DB!C45, ""),
        IFERROR(
            IF(HLOOKUP(AQ!$C$14, $E$1:$X$105, D45, FALSE)&lt;&gt;"",
               HLOOKUP(AQ!$C$14, $E$1:$X$105, D45, FALSE),
               ""),
            "")
     )
)</f>
        <v>Launchers</v>
      </c>
      <c r="B46" s="221"/>
      <c r="C46" s="219" t="s">
        <v>171</v>
      </c>
      <c r="D46" s="219">
        <v>46</v>
      </c>
      <c r="E46" s="219"/>
      <c r="F46" s="219"/>
      <c r="G46" s="219"/>
      <c r="H46" s="219"/>
      <c r="I46" s="219"/>
      <c r="J46" s="219"/>
      <c r="K46" s="219"/>
      <c r="L46" s="219"/>
      <c r="M46" s="219"/>
      <c r="N46" s="219"/>
      <c r="O46" s="219"/>
      <c r="P46" s="219"/>
      <c r="Q46" s="219"/>
      <c r="R46" s="219"/>
      <c r="S46" s="219"/>
      <c r="T46" s="219"/>
      <c r="U46" s="219"/>
      <c r="V46" s="219"/>
      <c r="W46" s="219"/>
      <c r="X46" s="219"/>
      <c r="Y46" s="219" t="s">
        <v>267</v>
      </c>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row>
    <row r="47" spans="1:53" x14ac:dyDescent="0.3">
      <c r="A47" s="221" t="str">
        <f>IF(AND(AQ!$C$14="", AQ!$L$14=""),
     IF(DB!C46&lt;&gt;"", DB!C46, ""),
     IF(AQ!$C$14="",
        IF(DB!C46&lt;&gt;"", DB!C46, ""),
        IFERROR(
            IF(HLOOKUP(AQ!$C$14, $E$1:$X$105, D46, FALSE)&lt;&gt;"",
               HLOOKUP(AQ!$C$14, $E$1:$X$105, D46, FALSE),
               ""),
            "")
     )
)</f>
        <v>Life Analysis Service</v>
      </c>
      <c r="B47" s="221"/>
      <c r="C47" s="219" t="s">
        <v>169</v>
      </c>
      <c r="D47" s="219">
        <v>47</v>
      </c>
      <c r="E47" s="219"/>
      <c r="F47" s="219"/>
      <c r="G47" s="219"/>
      <c r="H47" s="219"/>
      <c r="I47" s="219"/>
      <c r="J47" s="219"/>
      <c r="K47" s="219"/>
      <c r="L47" s="219"/>
      <c r="M47" s="219"/>
      <c r="N47" s="219"/>
      <c r="O47" s="219"/>
      <c r="P47" s="219"/>
      <c r="Q47" s="219"/>
      <c r="R47" s="219"/>
      <c r="S47" s="219"/>
      <c r="T47" s="219"/>
      <c r="U47" s="219"/>
      <c r="V47" s="219"/>
      <c r="W47" s="219"/>
      <c r="X47" s="219"/>
      <c r="Y47" s="219" t="s">
        <v>268</v>
      </c>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row>
    <row r="48" spans="1:53" x14ac:dyDescent="0.3">
      <c r="A48" s="221" t="str">
        <f>IF(AND(AQ!$C$14="", AQ!$L$14=""),
     IF(DB!C47&lt;&gt;"", DB!C47, ""),
     IF(AQ!$C$14="",
        IF(DB!C47&lt;&gt;"", DB!C47, ""),
        IFERROR(
            IF(HLOOKUP(AQ!$C$14, $E$1:$X$105, D47, FALSE)&lt;&gt;"",
               HLOOKUP(AQ!$C$14, $E$1:$X$105, D47, FALSE),
               ""),
            "")
     )
)</f>
        <v>Measurement Devices</v>
      </c>
      <c r="B48" s="221"/>
      <c r="C48" s="219" t="s">
        <v>172</v>
      </c>
      <c r="D48" s="219">
        <v>48</v>
      </c>
      <c r="E48" s="219"/>
      <c r="F48" s="219"/>
      <c r="G48" s="219"/>
      <c r="H48" s="219"/>
      <c r="I48" s="219"/>
      <c r="J48" s="219"/>
      <c r="K48" s="219"/>
      <c r="L48" s="219"/>
      <c r="M48" s="219"/>
      <c r="N48" s="219"/>
      <c r="O48" s="219"/>
      <c r="P48" s="219"/>
      <c r="Q48" s="219"/>
      <c r="R48" s="219"/>
      <c r="S48" s="219"/>
      <c r="T48" s="219"/>
      <c r="U48" s="219"/>
      <c r="V48" s="219"/>
      <c r="W48" s="219"/>
      <c r="X48" s="219"/>
      <c r="Y48" s="219" t="s">
        <v>269</v>
      </c>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row>
    <row r="49" spans="1:53" x14ac:dyDescent="0.3">
      <c r="A49" s="221" t="str">
        <f>IF(AND(AQ!$C$14="", AQ!$L$14=""),
     IF(DB!C48&lt;&gt;"", DB!C48, ""),
     IF(AQ!$C$14="",
        IF(DB!C48&lt;&gt;"", DB!C48, ""),
        IFERROR(
            IF(HLOOKUP(AQ!$C$14, $E$1:$X$105, D48, FALSE)&lt;&gt;"",
               HLOOKUP(AQ!$C$14, $E$1:$X$105, D48, FALSE),
               ""),
            "")
     )
)</f>
        <v>Medical Carts</v>
      </c>
      <c r="B49" s="221"/>
      <c r="C49" s="219" t="s">
        <v>120</v>
      </c>
      <c r="D49" s="219">
        <v>49</v>
      </c>
      <c r="E49" s="219"/>
      <c r="F49" s="219"/>
      <c r="G49" s="219"/>
      <c r="H49" s="219"/>
      <c r="I49" s="219"/>
      <c r="J49" s="219"/>
      <c r="K49" s="219"/>
      <c r="L49" s="219"/>
      <c r="M49" s="219"/>
      <c r="N49" s="219"/>
      <c r="O49" s="219"/>
      <c r="P49" s="219"/>
      <c r="Q49" s="219"/>
      <c r="R49" s="219"/>
      <c r="S49" s="219"/>
      <c r="T49" s="219"/>
      <c r="U49" s="219"/>
      <c r="V49" s="219"/>
      <c r="W49" s="219"/>
      <c r="X49" s="219"/>
      <c r="Y49" s="219" t="s">
        <v>270</v>
      </c>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row>
    <row r="50" spans="1:53" x14ac:dyDescent="0.3">
      <c r="A50" s="221" t="str">
        <f>IF(AND(AQ!$C$14="", AQ!$L$14=""),
     IF(DB!C49&lt;&gt;"", DB!C49, ""),
     IF(AQ!$C$14="",
        IF(DB!C49&lt;&gt;"", DB!C49, ""),
        IFERROR(
            IF(HLOOKUP(AQ!$C$14, $E$1:$X$105, D49, FALSE)&lt;&gt;"",
               HLOOKUP(AQ!$C$14, $E$1:$X$105, D49, FALSE),
               ""),
            "")
     )
)</f>
        <v>Meteorology</v>
      </c>
      <c r="B50" s="221"/>
      <c r="C50" s="219" t="s">
        <v>204</v>
      </c>
      <c r="D50" s="219">
        <v>50</v>
      </c>
      <c r="E50" s="219"/>
      <c r="F50" s="219"/>
      <c r="G50" s="219"/>
      <c r="H50" s="219"/>
      <c r="I50" s="219"/>
      <c r="J50" s="219"/>
      <c r="K50" s="219"/>
      <c r="L50" s="219"/>
      <c r="M50" s="219"/>
      <c r="N50" s="219"/>
      <c r="O50" s="219"/>
      <c r="P50" s="219"/>
      <c r="Q50" s="219"/>
      <c r="R50" s="219"/>
      <c r="S50" s="219"/>
      <c r="T50" s="219"/>
      <c r="U50" s="219"/>
      <c r="V50" s="219"/>
      <c r="W50" s="219"/>
      <c r="X50" s="219"/>
      <c r="Y50" s="219" t="s">
        <v>271</v>
      </c>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row>
    <row r="51" spans="1:53" x14ac:dyDescent="0.3">
      <c r="A51" s="221" t="str">
        <f>IF(AND(AQ!$C$14="", AQ!$L$14=""),
     IF(DB!C50&lt;&gt;"", DB!C50, ""),
     IF(AQ!$C$14="",
        IF(DB!C50&lt;&gt;"", DB!C50, ""),
        IFERROR(
            IF(HLOOKUP(AQ!$C$14, $E$1:$X$105, D50, FALSE)&lt;&gt;"",
               HLOOKUP(AQ!$C$14, $E$1:$X$105, D50, FALSE),
               ""),
            "")
     )
)</f>
        <v>Meters' Life Analysis Service</v>
      </c>
      <c r="B51" s="221"/>
      <c r="C51" s="219" t="s">
        <v>207</v>
      </c>
      <c r="D51" s="219">
        <v>51</v>
      </c>
      <c r="E51" s="219"/>
      <c r="F51" s="219"/>
      <c r="G51" s="219"/>
      <c r="H51" s="219"/>
      <c r="I51" s="219"/>
      <c r="J51" s="219"/>
      <c r="K51" s="219"/>
      <c r="L51" s="219"/>
      <c r="M51" s="219"/>
      <c r="N51" s="219"/>
      <c r="O51" s="219"/>
      <c r="P51" s="219"/>
      <c r="Q51" s="219"/>
      <c r="R51" s="219"/>
      <c r="S51" s="219"/>
      <c r="T51" s="219"/>
      <c r="U51" s="219"/>
      <c r="V51" s="219"/>
      <c r="W51" s="219"/>
      <c r="X51" s="219"/>
      <c r="Y51" s="219" t="s">
        <v>272</v>
      </c>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row>
    <row r="52" spans="1:53" x14ac:dyDescent="0.3">
      <c r="A52" s="221" t="str">
        <f>IF(AND(AQ!$C$14="", AQ!$L$14=""),
     IF(DB!C51&lt;&gt;"", DB!C51, ""),
     IF(AQ!$C$14="",
        IF(DB!C51&lt;&gt;"", DB!C51, ""),
        IFERROR(
            IF(HLOOKUP(AQ!$C$14, $E$1:$X$105, D51, FALSE)&lt;&gt;"",
               HLOOKUP(AQ!$C$14, $E$1:$X$105, D51, FALSE),
               ""),
            "")
     )
)</f>
        <v>Military Robots &amp; Remotely Operated Vehicles</v>
      </c>
      <c r="B52" s="221"/>
      <c r="C52" s="219" t="s">
        <v>125</v>
      </c>
      <c r="D52" s="219">
        <v>52</v>
      </c>
      <c r="E52" s="219"/>
      <c r="F52" s="219"/>
      <c r="G52" s="219"/>
      <c r="H52" s="219"/>
      <c r="I52" s="219"/>
      <c r="J52" s="219"/>
      <c r="K52" s="219"/>
      <c r="L52" s="219"/>
      <c r="M52" s="219"/>
      <c r="N52" s="219"/>
      <c r="O52" s="219"/>
      <c r="P52" s="219"/>
      <c r="Q52" s="219"/>
      <c r="R52" s="219"/>
      <c r="S52" s="219"/>
      <c r="T52" s="219"/>
      <c r="U52" s="219"/>
      <c r="V52" s="219"/>
      <c r="W52" s="219"/>
      <c r="X52" s="219"/>
      <c r="Y52" s="219" t="s">
        <v>273</v>
      </c>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row>
    <row r="53" spans="1:53" x14ac:dyDescent="0.3">
      <c r="A53" s="221" t="str">
        <f>IF(AND(AQ!$C$14="", AQ!$L$14=""),
     IF(DB!C52&lt;&gt;"", DB!C52, ""),
     IF(AQ!$C$14="",
        IF(DB!C52&lt;&gt;"", DB!C52, ""),
        IFERROR(
            IF(HLOOKUP(AQ!$C$14, $E$1:$X$105, D52, FALSE)&lt;&gt;"",
               HLOOKUP(AQ!$C$14, $E$1:$X$105, D52, FALSE),
               ""),
            "")
     )
)</f>
        <v>Miner Portable Devices</v>
      </c>
      <c r="B53" s="221"/>
      <c r="C53" s="219" t="s">
        <v>143</v>
      </c>
      <c r="D53" s="219">
        <v>53</v>
      </c>
      <c r="E53" s="219"/>
      <c r="F53" s="219"/>
      <c r="G53" s="219"/>
      <c r="H53" s="219"/>
      <c r="I53" s="219"/>
      <c r="J53" s="219"/>
      <c r="K53" s="219"/>
      <c r="L53" s="219"/>
      <c r="M53" s="219"/>
      <c r="N53" s="219"/>
      <c r="O53" s="219"/>
      <c r="P53" s="219"/>
      <c r="Q53" s="219"/>
      <c r="R53" s="219"/>
      <c r="S53" s="219"/>
      <c r="T53" s="219"/>
      <c r="U53" s="219"/>
      <c r="V53" s="219"/>
      <c r="W53" s="219"/>
      <c r="X53" s="219"/>
      <c r="Y53" s="219" t="s">
        <v>274</v>
      </c>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row>
    <row r="54" spans="1:53" x14ac:dyDescent="0.3">
      <c r="A54" s="221" t="str">
        <f>IF(AND(AQ!$C$14="", AQ!$L$14=""),
     IF(DB!C53&lt;&gt;"", DB!C53, ""),
     IF(AQ!$C$14="",
        IF(DB!C53&lt;&gt;"", DB!C53, ""),
        IFERROR(
            IF(HLOOKUP(AQ!$C$14, $E$1:$X$105, D53, FALSE)&lt;&gt;"",
               HLOOKUP(AQ!$C$14, $E$1:$X$105, D53, FALSE),
               ""),
            "")
     )
)</f>
        <v>Mining Lamps</v>
      </c>
      <c r="B54" s="221"/>
      <c r="C54" s="219" t="s">
        <v>184</v>
      </c>
      <c r="D54" s="219">
        <v>54</v>
      </c>
      <c r="E54" s="219"/>
      <c r="F54" s="219"/>
      <c r="G54" s="219"/>
      <c r="H54" s="219"/>
      <c r="I54" s="219"/>
      <c r="J54" s="219"/>
      <c r="K54" s="219"/>
      <c r="L54" s="219"/>
      <c r="M54" s="219"/>
      <c r="N54" s="219"/>
      <c r="O54" s="219"/>
      <c r="P54" s="219"/>
      <c r="Q54" s="219"/>
      <c r="R54" s="219"/>
      <c r="S54" s="219"/>
      <c r="T54" s="219"/>
      <c r="U54" s="219"/>
      <c r="V54" s="219"/>
      <c r="W54" s="219"/>
      <c r="X54" s="219"/>
      <c r="Y54" s="219" t="s">
        <v>275</v>
      </c>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row>
    <row r="55" spans="1:53" x14ac:dyDescent="0.3">
      <c r="A55" s="221" t="str">
        <f>IF(AND(AQ!$C$14="", AQ!$L$14=""),
     IF(DB!C54&lt;&gt;"", DB!C54, ""),
     IF(AQ!$C$14="",
        IF(DB!C54&lt;&gt;"", DB!C54, ""),
        IFERROR(
            IF(HLOOKUP(AQ!$C$14, $E$1:$X$105, D54, FALSE)&lt;&gt;"",
               HLOOKUP(AQ!$C$14, $E$1:$X$105, D54, FALSE),
               ""),
            "")
     )
)</f>
        <v>Neuro-Stimulation</v>
      </c>
      <c r="B55" s="221"/>
      <c r="C55" s="219" t="s">
        <v>213</v>
      </c>
      <c r="D55" s="219">
        <v>55</v>
      </c>
      <c r="E55" s="219"/>
      <c r="F55" s="219"/>
      <c r="G55" s="219"/>
      <c r="H55" s="219"/>
      <c r="I55" s="219"/>
      <c r="J55" s="219"/>
      <c r="K55" s="219"/>
      <c r="L55" s="219"/>
      <c r="M55" s="219"/>
      <c r="N55" s="219"/>
      <c r="O55" s="219"/>
      <c r="P55" s="219"/>
      <c r="Q55" s="219"/>
      <c r="R55" s="219"/>
      <c r="S55" s="219"/>
      <c r="T55" s="219"/>
      <c r="U55" s="219"/>
      <c r="V55" s="219"/>
      <c r="W55" s="219"/>
      <c r="X55" s="219"/>
      <c r="Y55" s="219" t="s">
        <v>276</v>
      </c>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row>
    <row r="56" spans="1:53" x14ac:dyDescent="0.3">
      <c r="A56" s="221" t="str">
        <f>IF(AND(AQ!$C$14="", AQ!$L$14=""),
     IF(DB!C55&lt;&gt;"", DB!C55, ""),
     IF(AQ!$C$14="",
        IF(DB!C55&lt;&gt;"", DB!C55, ""),
        IFERROR(
            IF(HLOOKUP(AQ!$C$14, $E$1:$X$105, D55, FALSE)&lt;&gt;"",
               HLOOKUP(AQ!$C$14, $E$1:$X$105, D55, FALSE),
               ""),
            "")
     )
)</f>
        <v>Night Vision Googles</v>
      </c>
      <c r="B56" s="221"/>
      <c r="C56" s="219" t="s">
        <v>175</v>
      </c>
      <c r="D56" s="219">
        <v>56</v>
      </c>
      <c r="E56" s="219"/>
      <c r="F56" s="219"/>
      <c r="G56" s="219"/>
      <c r="H56" s="219"/>
      <c r="I56" s="219"/>
      <c r="J56" s="219"/>
      <c r="K56" s="219"/>
      <c r="L56" s="219"/>
      <c r="M56" s="219"/>
      <c r="N56" s="219"/>
      <c r="O56" s="219"/>
      <c r="P56" s="219"/>
      <c r="Q56" s="219"/>
      <c r="R56" s="219"/>
      <c r="S56" s="219"/>
      <c r="T56" s="219"/>
      <c r="U56" s="219"/>
      <c r="V56" s="219"/>
      <c r="W56" s="219"/>
      <c r="X56" s="219"/>
      <c r="Y56" s="219" t="s">
        <v>277</v>
      </c>
      <c r="Z56" s="221"/>
      <c r="AA56" s="221"/>
      <c r="AB56" s="22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row>
    <row r="57" spans="1:53" x14ac:dyDescent="0.3">
      <c r="A57" s="221" t="str">
        <f>IF(AND(AQ!$C$14="", AQ!$L$14=""),
     IF(DB!C56&lt;&gt;"", DB!C56, ""),
     IF(AQ!$C$14="",
        IF(DB!C56&lt;&gt;"", DB!C56, ""),
        IFERROR(
            IF(HLOOKUP(AQ!$C$14, $E$1:$X$105, D56, FALSE)&lt;&gt;"",
               HLOOKUP(AQ!$C$14, $E$1:$X$105, D56, FALSE),
               ""),
            "")
     )
)</f>
        <v>Ocean Seismic Survey Equipment</v>
      </c>
      <c r="B57" s="221"/>
      <c r="C57" s="219" t="s">
        <v>138</v>
      </c>
      <c r="D57" s="219">
        <v>57</v>
      </c>
      <c r="E57" s="219"/>
      <c r="F57" s="219"/>
      <c r="G57" s="219"/>
      <c r="H57" s="219"/>
      <c r="I57" s="219"/>
      <c r="J57" s="219"/>
      <c r="K57" s="219"/>
      <c r="L57" s="219"/>
      <c r="M57" s="219"/>
      <c r="N57" s="219"/>
      <c r="O57" s="219"/>
      <c r="P57" s="219"/>
      <c r="Q57" s="219"/>
      <c r="R57" s="219"/>
      <c r="S57" s="219"/>
      <c r="T57" s="219"/>
      <c r="U57" s="219"/>
      <c r="V57" s="219"/>
      <c r="W57" s="219"/>
      <c r="X57" s="219"/>
      <c r="Y57" s="219" t="s">
        <v>278</v>
      </c>
      <c r="Z57" s="221"/>
      <c r="AA57" s="221"/>
      <c r="AB57" s="22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row>
    <row r="58" spans="1:53" x14ac:dyDescent="0.3">
      <c r="A58" s="221" t="str">
        <f>IF(AND(AQ!$C$14="", AQ!$L$14=""),
     IF(DB!C57&lt;&gt;"", DB!C57, ""),
     IF(AQ!$C$14="",
        IF(DB!C57&lt;&gt;"", DB!C57, ""),
        IFERROR(
            IF(HLOOKUP(AQ!$C$14, $E$1:$X$105, D57, FALSE)&lt;&gt;"",
               HLOOKUP(AQ!$C$14, $E$1:$X$105, D57, FALSE),
               ""),
            "")
     )
)</f>
        <v>Oceanography Equipment</v>
      </c>
      <c r="B58" s="221"/>
      <c r="C58" s="219" t="s">
        <v>187</v>
      </c>
      <c r="D58" s="219">
        <v>58</v>
      </c>
      <c r="E58" s="219"/>
      <c r="F58" s="219"/>
      <c r="G58" s="219"/>
      <c r="H58" s="219"/>
      <c r="I58" s="219"/>
      <c r="J58" s="219"/>
      <c r="K58" s="219"/>
      <c r="L58" s="219"/>
      <c r="M58" s="219"/>
      <c r="N58" s="219"/>
      <c r="O58" s="219"/>
      <c r="P58" s="219"/>
      <c r="Q58" s="219"/>
      <c r="R58" s="219"/>
      <c r="S58" s="219"/>
      <c r="T58" s="219"/>
      <c r="U58" s="219"/>
      <c r="V58" s="219"/>
      <c r="W58" s="219"/>
      <c r="X58" s="219"/>
      <c r="Y58" s="219" t="s">
        <v>279</v>
      </c>
      <c r="Z58" s="221"/>
      <c r="AA58" s="221"/>
      <c r="AB58" s="22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row>
    <row r="59" spans="1:53" x14ac:dyDescent="0.3">
      <c r="A59" s="221" t="str">
        <f>IF(AND(AQ!$C$14="", AQ!$L$14=""),
     IF(DB!C58&lt;&gt;"", DB!C58, ""),
     IF(AQ!$C$14="",
        IF(DB!C58&lt;&gt;"", DB!C58, ""),
        IFERROR(
            IF(HLOOKUP(AQ!$C$14, $E$1:$X$105, D58, FALSE)&lt;&gt;"",
               HLOOKUP(AQ!$C$14, $E$1:$X$105, D58, FALSE),
               ""),
            "")
     )
)</f>
        <v>Oil Drilling Monitoring Sensors (MWD / LWD)</v>
      </c>
      <c r="B59" s="221"/>
      <c r="C59" s="219" t="s">
        <v>179</v>
      </c>
      <c r="D59" s="219">
        <v>59</v>
      </c>
      <c r="E59" s="219"/>
      <c r="F59" s="219"/>
      <c r="G59" s="219"/>
      <c r="H59" s="219"/>
      <c r="I59" s="219"/>
      <c r="J59" s="219"/>
      <c r="K59" s="219"/>
      <c r="L59" s="219"/>
      <c r="M59" s="219"/>
      <c r="N59" s="219"/>
      <c r="O59" s="219"/>
      <c r="P59" s="219"/>
      <c r="Q59" s="219"/>
      <c r="R59" s="219"/>
      <c r="S59" s="219"/>
      <c r="T59" s="219"/>
      <c r="U59" s="219"/>
      <c r="V59" s="219"/>
      <c r="W59" s="219"/>
      <c r="X59" s="219"/>
      <c r="Y59" s="219" t="s">
        <v>280</v>
      </c>
      <c r="Z59" s="221"/>
      <c r="AA59" s="221"/>
      <c r="AB59" s="22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row>
    <row r="60" spans="1:53" x14ac:dyDescent="0.3">
      <c r="A60" s="221" t="str">
        <f>IF(AND(AQ!$C$14="", AQ!$L$14=""),
     IF(DB!C59&lt;&gt;"", DB!C59, ""),
     IF(AQ!$C$14="",
        IF(DB!C59&lt;&gt;"", DB!C59, ""),
        IFERROR(
            IF(HLOOKUP(AQ!$C$14, $E$1:$X$105, D59, FALSE)&lt;&gt;"",
               HLOOKUP(AQ!$C$14, $E$1:$X$105, D59, FALSE),
               ""),
            "")
     )
)</f>
        <v>Outer Space Experiments</v>
      </c>
      <c r="B60" s="221"/>
      <c r="C60" s="219" t="s">
        <v>189</v>
      </c>
      <c r="D60" s="219">
        <v>60</v>
      </c>
      <c r="E60" s="219"/>
      <c r="F60" s="219"/>
      <c r="G60" s="219"/>
      <c r="H60" s="219"/>
      <c r="I60" s="219"/>
      <c r="J60" s="219"/>
      <c r="K60" s="219"/>
      <c r="L60" s="219"/>
      <c r="M60" s="219"/>
      <c r="N60" s="219"/>
      <c r="O60" s="219"/>
      <c r="P60" s="219"/>
      <c r="Q60" s="219"/>
      <c r="R60" s="219"/>
      <c r="S60" s="219"/>
      <c r="T60" s="219"/>
      <c r="U60" s="219"/>
      <c r="V60" s="219"/>
      <c r="W60" s="219"/>
      <c r="X60" s="219"/>
      <c r="Y60" s="219" t="s">
        <v>281</v>
      </c>
      <c r="Z60" s="221"/>
      <c r="AA60" s="221"/>
      <c r="AB60" s="22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row>
    <row r="61" spans="1:53" x14ac:dyDescent="0.3">
      <c r="A61" s="221" t="str">
        <f>IF(AND(AQ!$C$14="", AQ!$L$14=""),
     IF(DB!C60&lt;&gt;"", DB!C60, ""),
     IF(AQ!$C$14="",
        IF(DB!C60&lt;&gt;"", DB!C60, ""),
        IFERROR(
            IF(HLOOKUP(AQ!$C$14, $E$1:$X$105, D60, FALSE)&lt;&gt;"",
               HLOOKUP(AQ!$C$14, $E$1:$X$105, D60, FALSE),
               ""),
            "")
     )
)</f>
        <v>Parachutes</v>
      </c>
      <c r="B61" s="221"/>
      <c r="C61" s="219" t="s">
        <v>129</v>
      </c>
      <c r="D61" s="219">
        <v>61</v>
      </c>
      <c r="E61" s="219"/>
      <c r="F61" s="219"/>
      <c r="G61" s="219"/>
      <c r="H61" s="219"/>
      <c r="I61" s="219"/>
      <c r="J61" s="219"/>
      <c r="K61" s="219"/>
      <c r="L61" s="219"/>
      <c r="M61" s="219"/>
      <c r="N61" s="219"/>
      <c r="O61" s="219"/>
      <c r="P61" s="219"/>
      <c r="Q61" s="219"/>
      <c r="R61" s="219"/>
      <c r="S61" s="219"/>
      <c r="T61" s="219"/>
      <c r="U61" s="219"/>
      <c r="V61" s="219"/>
      <c r="W61" s="219"/>
      <c r="X61" s="219"/>
      <c r="Y61" s="219" t="s">
        <v>282</v>
      </c>
      <c r="Z61" s="221"/>
      <c r="AA61" s="221"/>
      <c r="AB61" s="22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row>
    <row r="62" spans="1:53" x14ac:dyDescent="0.3">
      <c r="A62" s="221" t="str">
        <f>IF(AND(AQ!$C$14="", AQ!$L$14=""),
     IF(DB!C61&lt;&gt;"", DB!C61, ""),
     IF(AQ!$C$14="",
        IF(DB!C61&lt;&gt;"", DB!C61, ""),
        IFERROR(
            IF(HLOOKUP(AQ!$C$14, $E$1:$X$105, D61, FALSE)&lt;&gt;"",
               HLOOKUP(AQ!$C$14, $E$1:$X$105, D61, FALSE),
               ""),
            "")
     )
)</f>
        <v>Payment Terminals</v>
      </c>
      <c r="B62" s="221"/>
      <c r="C62" s="219" t="s">
        <v>199</v>
      </c>
      <c r="D62" s="219">
        <v>62</v>
      </c>
      <c r="E62" s="219"/>
      <c r="F62" s="219"/>
      <c r="G62" s="219"/>
      <c r="H62" s="219"/>
      <c r="I62" s="219"/>
      <c r="J62" s="219"/>
      <c r="K62" s="219"/>
      <c r="L62" s="219"/>
      <c r="M62" s="219"/>
      <c r="N62" s="219"/>
      <c r="O62" s="219"/>
      <c r="P62" s="219"/>
      <c r="Q62" s="219"/>
      <c r="R62" s="219"/>
      <c r="S62" s="219"/>
      <c r="T62" s="219"/>
      <c r="U62" s="219"/>
      <c r="V62" s="219"/>
      <c r="W62" s="219"/>
      <c r="X62" s="219"/>
      <c r="Y62" s="219" t="s">
        <v>283</v>
      </c>
      <c r="Z62" s="221"/>
      <c r="AA62" s="221"/>
      <c r="AB62" s="22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row>
    <row r="63" spans="1:53" x14ac:dyDescent="0.3">
      <c r="A63" s="221" t="str">
        <f>IF(AND(AQ!$C$14="", AQ!$L$14=""),
     IF(DB!C62&lt;&gt;"", DB!C62, ""),
     IF(AQ!$C$14="",
        IF(DB!C62&lt;&gt;"", DB!C62, ""),
        IFERROR(
            IF(HLOOKUP(AQ!$C$14, $E$1:$X$105, D62, FALSE)&lt;&gt;"",
               HLOOKUP(AQ!$C$14, $E$1:$X$105, D62, FALSE),
               ""),
            "")
     )
)</f>
        <v>Pipeline Inspection</v>
      </c>
      <c r="B63" s="221"/>
      <c r="C63" s="219" t="s">
        <v>215</v>
      </c>
      <c r="D63" s="219">
        <v>63</v>
      </c>
      <c r="E63" s="219"/>
      <c r="F63" s="219"/>
      <c r="G63" s="219"/>
      <c r="H63" s="219"/>
      <c r="I63" s="219"/>
      <c r="J63" s="219"/>
      <c r="K63" s="219"/>
      <c r="L63" s="219"/>
      <c r="M63" s="219"/>
      <c r="N63" s="219"/>
      <c r="O63" s="219"/>
      <c r="P63" s="219"/>
      <c r="Q63" s="219"/>
      <c r="R63" s="219"/>
      <c r="S63" s="219"/>
      <c r="T63" s="219"/>
      <c r="U63" s="219"/>
      <c r="V63" s="219"/>
      <c r="W63" s="219"/>
      <c r="X63" s="219"/>
      <c r="Y63" s="219" t="s">
        <v>284</v>
      </c>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row>
    <row r="64" spans="1:53" x14ac:dyDescent="0.3">
      <c r="A64" s="221" t="str">
        <f>IF(AND(AQ!$C$14="", AQ!$L$14=""),
     IF(DB!C63&lt;&gt;"", DB!C63, ""),
     IF(AQ!$C$14="",
        IF(DB!C63&lt;&gt;"", DB!C63, ""),
        IFERROR(
            IF(HLOOKUP(AQ!$C$14, $E$1:$X$105, D63, FALSE)&lt;&gt;"",
               HLOOKUP(AQ!$C$14, $E$1:$X$105, D63, FALSE),
               ""),
            "")
     )
)</f>
        <v>Police Equipment</v>
      </c>
      <c r="B64" s="221"/>
      <c r="C64" s="219" t="s">
        <v>155</v>
      </c>
      <c r="D64" s="219">
        <v>64</v>
      </c>
      <c r="E64" s="219"/>
      <c r="F64" s="219"/>
      <c r="G64" s="219"/>
      <c r="H64" s="219"/>
      <c r="I64" s="219"/>
      <c r="J64" s="219"/>
      <c r="K64" s="219"/>
      <c r="L64" s="219"/>
      <c r="M64" s="219"/>
      <c r="N64" s="219"/>
      <c r="O64" s="219"/>
      <c r="P64" s="219"/>
      <c r="Q64" s="219"/>
      <c r="R64" s="219"/>
      <c r="S64" s="219"/>
      <c r="T64" s="219"/>
      <c r="U64" s="219"/>
      <c r="V64" s="219"/>
      <c r="W64" s="219"/>
      <c r="X64" s="219"/>
      <c r="Y64" s="219" t="s">
        <v>285</v>
      </c>
      <c r="Z64" s="221"/>
      <c r="AA64" s="221"/>
      <c r="AB64" s="22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row>
    <row r="65" spans="1:53" x14ac:dyDescent="0.3">
      <c r="A65" s="221" t="str">
        <f>IF(AND(AQ!$C$14="", AQ!$L$14=""),
     IF(DB!C64&lt;&gt;"", DB!C64, ""),
     IF(AQ!$C$14="",
        IF(DB!C64&lt;&gt;"", DB!C64, ""),
        IFERROR(
            IF(HLOOKUP(AQ!$C$14, $E$1:$X$105, D64, FALSE)&lt;&gt;"",
               HLOOKUP(AQ!$C$14, $E$1:$X$105, D64, FALSE),
               ""),
            "")
     )
)</f>
        <v>Pollution Monitoring</v>
      </c>
      <c r="B65" s="221"/>
      <c r="C65" s="219" t="s">
        <v>181</v>
      </c>
      <c r="D65" s="219">
        <v>65</v>
      </c>
      <c r="E65" s="219"/>
      <c r="F65" s="219"/>
      <c r="G65" s="219"/>
      <c r="H65" s="219"/>
      <c r="I65" s="219"/>
      <c r="J65" s="219"/>
      <c r="K65" s="219"/>
      <c r="L65" s="219"/>
      <c r="M65" s="219"/>
      <c r="N65" s="219"/>
      <c r="O65" s="219"/>
      <c r="P65" s="219"/>
      <c r="Q65" s="219"/>
      <c r="R65" s="219"/>
      <c r="S65" s="219"/>
      <c r="T65" s="219"/>
      <c r="U65" s="219"/>
      <c r="V65" s="219"/>
      <c r="W65" s="219"/>
      <c r="X65" s="219"/>
      <c r="Y65" s="219" t="s">
        <v>286</v>
      </c>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row>
    <row r="66" spans="1:53" x14ac:dyDescent="0.3">
      <c r="A66" s="221" t="str">
        <f>IF(AND(AQ!$C$14="", AQ!$L$14=""),
     IF(DB!C65&lt;&gt;"", DB!C65, ""),
     IF(AQ!$C$14="",
        IF(DB!C65&lt;&gt;"", DB!C65, ""),
        IFERROR(
            IF(HLOOKUP(AQ!$C$14, $E$1:$X$105, D65, FALSE)&lt;&gt;"",
               HLOOKUP(AQ!$C$14, $E$1:$X$105, D65, FALSE),
               ""),
            "")
     )
)</f>
        <v>Power Grid Transmission &amp; Distribution Devices</v>
      </c>
      <c r="B66" s="221"/>
      <c r="C66" s="219" t="s">
        <v>147</v>
      </c>
      <c r="D66" s="219">
        <v>66</v>
      </c>
      <c r="E66" s="219"/>
      <c r="F66" s="219"/>
      <c r="G66" s="219"/>
      <c r="H66" s="219"/>
      <c r="I66" s="219"/>
      <c r="J66" s="219"/>
      <c r="K66" s="219"/>
      <c r="L66" s="219"/>
      <c r="M66" s="219"/>
      <c r="N66" s="219"/>
      <c r="O66" s="219"/>
      <c r="P66" s="219"/>
      <c r="Q66" s="219"/>
      <c r="R66" s="219"/>
      <c r="S66" s="219"/>
      <c r="T66" s="219"/>
      <c r="U66" s="219"/>
      <c r="V66" s="219"/>
      <c r="W66" s="219"/>
      <c r="X66" s="219"/>
      <c r="Y66" s="219" t="s">
        <v>287</v>
      </c>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row>
    <row r="67" spans="1:53" x14ac:dyDescent="0.3">
      <c r="A67" s="221" t="str">
        <f>IF(AND(AQ!$C$14="", AQ!$L$14=""),
     IF(DB!C66&lt;&gt;"", DB!C66, ""),
     IF(AQ!$C$14="",
        IF(DB!C66&lt;&gt;"", DB!C66, ""),
        IFERROR(
            IF(HLOOKUP(AQ!$C$14, $E$1:$X$105, D66, FALSE)&lt;&gt;"",
               HLOOKUP(AQ!$C$14, $E$1:$X$105, D66, FALSE),
               ""),
            "")
     )
)</f>
        <v>Power Tools &amp; Professional Portable Devices</v>
      </c>
      <c r="B67" s="221"/>
      <c r="C67" s="219" t="s">
        <v>191</v>
      </c>
      <c r="D67" s="219">
        <v>67</v>
      </c>
      <c r="E67" s="219"/>
      <c r="F67" s="219"/>
      <c r="G67" s="219"/>
      <c r="H67" s="219"/>
      <c r="I67" s="219"/>
      <c r="J67" s="219"/>
      <c r="K67" s="219"/>
      <c r="L67" s="219"/>
      <c r="M67" s="219"/>
      <c r="N67" s="219"/>
      <c r="O67" s="219"/>
      <c r="P67" s="219"/>
      <c r="Q67" s="219"/>
      <c r="R67" s="219"/>
      <c r="S67" s="219"/>
      <c r="T67" s="219"/>
      <c r="U67" s="219"/>
      <c r="V67" s="219"/>
      <c r="W67" s="219"/>
      <c r="X67" s="219"/>
      <c r="Y67" s="219" t="s">
        <v>288</v>
      </c>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1"/>
    </row>
    <row r="68" spans="1:53" x14ac:dyDescent="0.3">
      <c r="A68" s="221" t="str">
        <f>IF(AND(AQ!$C$14="", AQ!$L$14=""),
     IF(DB!C67&lt;&gt;"", DB!C67, ""),
     IF(AQ!$C$14="",
        IF(DB!C67&lt;&gt;"", DB!C67, ""),
        IFERROR(
            IF(HLOOKUP(AQ!$C$14, $E$1:$X$105, D67, FALSE)&lt;&gt;"",
               HLOOKUP(AQ!$C$14, $E$1:$X$105, D67, FALSE),
               ""),
            "")
     )
)</f>
        <v>Probes</v>
      </c>
      <c r="B68" s="221"/>
      <c r="C68" s="219" t="s">
        <v>163</v>
      </c>
      <c r="D68" s="219">
        <v>68</v>
      </c>
      <c r="E68" s="219"/>
      <c r="F68" s="219"/>
      <c r="G68" s="219"/>
      <c r="H68" s="219"/>
      <c r="I68" s="219"/>
      <c r="J68" s="219"/>
      <c r="K68" s="219"/>
      <c r="L68" s="219"/>
      <c r="M68" s="219"/>
      <c r="N68" s="219"/>
      <c r="O68" s="219"/>
      <c r="P68" s="219"/>
      <c r="Q68" s="219"/>
      <c r="R68" s="219"/>
      <c r="S68" s="219"/>
      <c r="T68" s="219"/>
      <c r="U68" s="219"/>
      <c r="V68" s="219"/>
      <c r="W68" s="219"/>
      <c r="X68" s="219"/>
      <c r="Y68" s="219" t="s">
        <v>289</v>
      </c>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row>
    <row r="69" spans="1:53" x14ac:dyDescent="0.3">
      <c r="A69" s="221" t="str">
        <f>IF(AND(AQ!$C$14="", AQ!$L$14=""),
     IF(DB!C68&lt;&gt;"", DB!C68, ""),
     IF(AQ!$C$14="",
        IF(DB!C68&lt;&gt;"", DB!C68, ""),
        IFERROR(
            IF(HLOOKUP(AQ!$C$14, $E$1:$X$105, D68, FALSE)&lt;&gt;"",
               HLOOKUP(AQ!$C$14, $E$1:$X$105, D68, FALSE),
               ""),
            "")
     )
)</f>
        <v>Professional Computers</v>
      </c>
      <c r="B69" s="221"/>
      <c r="C69" s="219" t="s">
        <v>176</v>
      </c>
      <c r="D69" s="219">
        <v>69</v>
      </c>
      <c r="E69" s="219"/>
      <c r="F69" s="219"/>
      <c r="G69" s="219"/>
      <c r="H69" s="219"/>
      <c r="I69" s="219"/>
      <c r="J69" s="219"/>
      <c r="K69" s="219"/>
      <c r="L69" s="219"/>
      <c r="M69" s="219"/>
      <c r="N69" s="219"/>
      <c r="O69" s="219"/>
      <c r="P69" s="219"/>
      <c r="Q69" s="219"/>
      <c r="R69" s="219"/>
      <c r="S69" s="219"/>
      <c r="T69" s="219"/>
      <c r="U69" s="219"/>
      <c r="V69" s="219"/>
      <c r="W69" s="219"/>
      <c r="X69" s="219"/>
      <c r="Y69" s="219" t="s">
        <v>290</v>
      </c>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row>
    <row r="70" spans="1:53" x14ac:dyDescent="0.3">
      <c r="A70" s="221" t="str">
        <f>IF(AND(AQ!$C$14="", AQ!$L$14=""),
     IF(DB!C69&lt;&gt;"", DB!C69, ""),
     IF(AQ!$C$14="",
        IF(DB!C69&lt;&gt;"", DB!C69, ""),
        IFERROR(
            IF(HLOOKUP(AQ!$C$14, $E$1:$X$105, D69, FALSE)&lt;&gt;"",
               HLOOKUP(AQ!$C$14, $E$1:$X$105, D69, FALSE),
               ""),
            "")
     )
)</f>
        <v>Professional Displays</v>
      </c>
      <c r="B70" s="221"/>
      <c r="C70" s="219" t="s">
        <v>188</v>
      </c>
      <c r="D70" s="219">
        <v>70</v>
      </c>
      <c r="E70" s="219"/>
      <c r="F70" s="219"/>
      <c r="G70" s="219"/>
      <c r="H70" s="219"/>
      <c r="I70" s="219"/>
      <c r="J70" s="219"/>
      <c r="K70" s="219"/>
      <c r="L70" s="219"/>
      <c r="M70" s="219"/>
      <c r="N70" s="219"/>
      <c r="O70" s="219"/>
      <c r="P70" s="219"/>
      <c r="Q70" s="219"/>
      <c r="R70" s="219"/>
      <c r="S70" s="219"/>
      <c r="T70" s="219"/>
      <c r="U70" s="219"/>
      <c r="V70" s="219"/>
      <c r="W70" s="219"/>
      <c r="X70" s="219"/>
      <c r="Y70" s="219" t="s">
        <v>291</v>
      </c>
      <c r="Z70" s="221"/>
      <c r="AA70" s="221"/>
      <c r="AB70" s="22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row>
    <row r="71" spans="1:53" x14ac:dyDescent="0.3">
      <c r="A71" s="221" t="str">
        <f>IF(AND(AQ!$C$14="", AQ!$L$14=""),
     IF(DB!C70&lt;&gt;"", DB!C70, ""),
     IF(AQ!$C$14="",
        IF(DB!C70&lt;&gt;"", DB!C70, ""),
        IFERROR(
            IF(HLOOKUP(AQ!$C$14, $E$1:$X$105, D70, FALSE)&lt;&gt;"",
               HLOOKUP(AQ!$C$14, $E$1:$X$105, D70, FALSE),
               ""),
            "")
     )
)</f>
        <v>Professional Video</v>
      </c>
      <c r="B71" s="221"/>
      <c r="C71" s="219" t="s">
        <v>216</v>
      </c>
      <c r="D71" s="219">
        <v>71</v>
      </c>
      <c r="E71" s="219"/>
      <c r="F71" s="219"/>
      <c r="G71" s="219"/>
      <c r="H71" s="219"/>
      <c r="I71" s="219"/>
      <c r="J71" s="219"/>
      <c r="K71" s="219"/>
      <c r="L71" s="219"/>
      <c r="M71" s="219"/>
      <c r="N71" s="219"/>
      <c r="O71" s="219"/>
      <c r="P71" s="219"/>
      <c r="Q71" s="219"/>
      <c r="R71" s="219"/>
      <c r="S71" s="219"/>
      <c r="T71" s="219"/>
      <c r="U71" s="219"/>
      <c r="V71" s="219"/>
      <c r="W71" s="219"/>
      <c r="X71" s="219"/>
      <c r="Y71" s="219" t="s">
        <v>292</v>
      </c>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row>
    <row r="72" spans="1:53" x14ac:dyDescent="0.3">
      <c r="A72" s="221" t="str">
        <f>IF(AND(AQ!$C$14="", AQ!$L$14=""),
     IF(DB!C71&lt;&gt;"", DB!C71, ""),
     IF(AQ!$C$14="",
        IF(DB!C71&lt;&gt;"", DB!C71, ""),
        IFERROR(
            IF(HLOOKUP(AQ!$C$14, $E$1:$X$105, D71, FALSE)&lt;&gt;"",
               HLOOKUP(AQ!$C$14, $E$1:$X$105, D71, FALSE),
               ""),
            "")
     )
)</f>
        <v>Radiocommunications</v>
      </c>
      <c r="B72" s="221"/>
      <c r="C72" s="219" t="s">
        <v>174</v>
      </c>
      <c r="D72" s="219">
        <v>72</v>
      </c>
      <c r="E72" s="219"/>
      <c r="F72" s="219"/>
      <c r="G72" s="219"/>
      <c r="H72" s="219"/>
      <c r="I72" s="219"/>
      <c r="J72" s="219"/>
      <c r="K72" s="219"/>
      <c r="L72" s="219"/>
      <c r="M72" s="219"/>
      <c r="N72" s="219"/>
      <c r="O72" s="219"/>
      <c r="P72" s="219"/>
      <c r="Q72" s="219"/>
      <c r="R72" s="219"/>
      <c r="S72" s="219"/>
      <c r="T72" s="219"/>
      <c r="U72" s="219"/>
      <c r="V72" s="219"/>
      <c r="W72" s="219"/>
      <c r="X72" s="219"/>
      <c r="Y72" s="219" t="s">
        <v>293</v>
      </c>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row>
    <row r="73" spans="1:53" x14ac:dyDescent="0.3">
      <c r="A73" s="221" t="str">
        <f>IF(AND(AQ!$C$14="", AQ!$L$14=""),
     IF(DB!C72&lt;&gt;"", DB!C72, ""),
     IF(AQ!$C$14="",
        IF(DB!C72&lt;&gt;"", DB!C72, ""),
        IFERROR(
            IF(HLOOKUP(AQ!$C$14, $E$1:$X$105, D72, FALSE)&lt;&gt;"",
               HLOOKUP(AQ!$C$14, $E$1:$X$105, D72, FALSE),
               ""),
            "")
     )
)</f>
        <v>Railway</v>
      </c>
      <c r="B73" s="221"/>
      <c r="C73" s="219" t="s">
        <v>146</v>
      </c>
      <c r="D73" s="219">
        <v>73</v>
      </c>
      <c r="E73" s="219"/>
      <c r="F73" s="219"/>
      <c r="G73" s="219"/>
      <c r="H73" s="219"/>
      <c r="I73" s="219"/>
      <c r="J73" s="219"/>
      <c r="K73" s="219"/>
      <c r="L73" s="219"/>
      <c r="M73" s="219"/>
      <c r="N73" s="219"/>
      <c r="O73" s="219"/>
      <c r="P73" s="219"/>
      <c r="Q73" s="219"/>
      <c r="R73" s="219"/>
      <c r="S73" s="219"/>
      <c r="T73" s="219"/>
      <c r="U73" s="219"/>
      <c r="V73" s="219"/>
      <c r="W73" s="219"/>
      <c r="X73" s="219"/>
      <c r="Y73" s="219" t="s">
        <v>294</v>
      </c>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row>
    <row r="74" spans="1:53" x14ac:dyDescent="0.3">
      <c r="A74" s="221" t="str">
        <f>IF(AND(AQ!$C$14="", AQ!$L$14=""),
     IF(DB!C73&lt;&gt;"", DB!C73, ""),
     IF(AQ!$C$14="",
        IF(DB!C73&lt;&gt;"", DB!C73, ""),
        IFERROR(
            IF(HLOOKUP(AQ!$C$14, $E$1:$X$105, D73, FALSE)&lt;&gt;"",
               HLOOKUP(AQ!$C$14, $E$1:$X$105, D73, FALSE),
               ""),
            "")
     )
)</f>
        <v>Research Labs Universities</v>
      </c>
      <c r="B74" s="221"/>
      <c r="C74" s="219" t="s">
        <v>196</v>
      </c>
      <c r="D74" s="219">
        <v>74</v>
      </c>
      <c r="E74" s="219"/>
      <c r="F74" s="219"/>
      <c r="G74" s="219"/>
      <c r="H74" s="219"/>
      <c r="I74" s="219"/>
      <c r="J74" s="219"/>
      <c r="K74" s="219"/>
      <c r="L74" s="219"/>
      <c r="M74" s="219"/>
      <c r="N74" s="219"/>
      <c r="O74" s="219"/>
      <c r="P74" s="219"/>
      <c r="Q74" s="219"/>
      <c r="R74" s="219"/>
      <c r="S74" s="219"/>
      <c r="T74" s="219"/>
      <c r="U74" s="219"/>
      <c r="V74" s="219"/>
      <c r="W74" s="219"/>
      <c r="X74" s="219"/>
      <c r="Y74" s="219" t="s">
        <v>295</v>
      </c>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row>
    <row r="75" spans="1:53" x14ac:dyDescent="0.3">
      <c r="A75" s="221" t="str">
        <f>IF(AND(AQ!$C$14="", AQ!$L$14=""),
     IF(DB!C74&lt;&gt;"", DB!C74, ""),
     IF(AQ!$C$14="",
        IF(DB!C74&lt;&gt;"", DB!C74, ""),
        IFERROR(
            IF(HLOOKUP(AQ!$C$14, $E$1:$X$105, D74, FALSE)&lt;&gt;"",
               HLOOKUP(AQ!$C$14, $E$1:$X$105, D74, FALSE),
               ""),
            "")
     )
)</f>
        <v>Respiration &amp; Ventilation</v>
      </c>
      <c r="B75" s="221"/>
      <c r="C75" s="219" t="s">
        <v>192</v>
      </c>
      <c r="D75" s="219">
        <v>75</v>
      </c>
      <c r="E75" s="219"/>
      <c r="F75" s="219"/>
      <c r="G75" s="219"/>
      <c r="H75" s="219"/>
      <c r="I75" s="219"/>
      <c r="J75" s="219"/>
      <c r="K75" s="219"/>
      <c r="L75" s="219"/>
      <c r="M75" s="219"/>
      <c r="N75" s="219"/>
      <c r="O75" s="219"/>
      <c r="P75" s="219"/>
      <c r="Q75" s="219"/>
      <c r="R75" s="219"/>
      <c r="S75" s="219"/>
      <c r="T75" s="219"/>
      <c r="U75" s="219"/>
      <c r="V75" s="219"/>
      <c r="W75" s="219"/>
      <c r="X75" s="219"/>
      <c r="Y75" s="219" t="s">
        <v>296</v>
      </c>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row>
    <row r="76" spans="1:53" x14ac:dyDescent="0.3">
      <c r="A76" s="221" t="str">
        <f>IF(AND(AQ!$C$14="", AQ!$L$14=""),
     IF(DB!C75&lt;&gt;"", DB!C75, ""),
     IF(AQ!$C$14="",
        IF(DB!C75&lt;&gt;"", DB!C75, ""),
        IFERROR(
            IF(HLOOKUP(AQ!$C$14, $E$1:$X$105, D75, FALSE)&lt;&gt;"",
               HLOOKUP(AQ!$C$14, $E$1:$X$105, D75, FALSE),
               ""),
            "")
     )
)</f>
        <v>RFID</v>
      </c>
      <c r="B76" s="221"/>
      <c r="C76" s="219" t="s">
        <v>203</v>
      </c>
      <c r="D76" s="219">
        <v>76</v>
      </c>
      <c r="E76" s="219"/>
      <c r="F76" s="219"/>
      <c r="G76" s="219"/>
      <c r="H76" s="219"/>
      <c r="I76" s="219"/>
      <c r="J76" s="219"/>
      <c r="K76" s="219"/>
      <c r="L76" s="219"/>
      <c r="M76" s="219"/>
      <c r="N76" s="219"/>
      <c r="O76" s="219"/>
      <c r="P76" s="219"/>
      <c r="Q76" s="219"/>
      <c r="R76" s="219"/>
      <c r="S76" s="219"/>
      <c r="T76" s="219"/>
      <c r="U76" s="219"/>
      <c r="V76" s="219"/>
      <c r="W76" s="219"/>
      <c r="X76" s="219"/>
      <c r="Y76" s="219" t="s">
        <v>297</v>
      </c>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row>
    <row r="77" spans="1:53" x14ac:dyDescent="0.3">
      <c r="A77" s="221" t="str">
        <f>IF(AND(AQ!$C$14="", AQ!$L$14=""),
     IF(DB!C76&lt;&gt;"", DB!C76, ""),
     IF(AQ!$C$14="",
        IF(DB!C76&lt;&gt;"", DB!C76, ""),
        IFERROR(
            IF(HLOOKUP(AQ!$C$14, $E$1:$X$105, D76, FALSE)&lt;&gt;"",
               HLOOKUP(AQ!$C$14, $E$1:$X$105, D76, FALSE),
               ""),
            "")
     )
)</f>
        <v>Road Sensors</v>
      </c>
      <c r="B77" s="221"/>
      <c r="C77" s="219" t="s">
        <v>202</v>
      </c>
      <c r="D77" s="219">
        <v>77</v>
      </c>
      <c r="E77" s="219"/>
      <c r="F77" s="219"/>
      <c r="G77" s="219"/>
      <c r="H77" s="219"/>
      <c r="I77" s="219"/>
      <c r="J77" s="219"/>
      <c r="K77" s="219"/>
      <c r="L77" s="219"/>
      <c r="M77" s="219"/>
      <c r="N77" s="219"/>
      <c r="O77" s="219"/>
      <c r="P77" s="219"/>
      <c r="Q77" s="219"/>
      <c r="R77" s="219"/>
      <c r="S77" s="219"/>
      <c r="T77" s="219"/>
      <c r="U77" s="219"/>
      <c r="V77" s="219"/>
      <c r="W77" s="219"/>
      <c r="X77" s="219"/>
      <c r="Y77" s="219" t="s">
        <v>298</v>
      </c>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row>
    <row r="78" spans="1:53" x14ac:dyDescent="0.3">
      <c r="A78" s="221" t="str">
        <f>IF(AND(AQ!$C$14="", AQ!$L$14=""),
     IF(DB!C77&lt;&gt;"", DB!C77, ""),
     IF(AQ!$C$14="",
        IF(DB!C77&lt;&gt;"", DB!C77, ""),
        IFERROR(
            IF(HLOOKUP(AQ!$C$14, $E$1:$X$105, D77, FALSE)&lt;&gt;"",
               HLOOKUP(AQ!$C$14, $E$1:$X$105, D77, FALSE),
               ""),
            "")
     )
)</f>
        <v>Rovers</v>
      </c>
      <c r="B78" s="221"/>
      <c r="C78" s="219" t="s">
        <v>190</v>
      </c>
      <c r="D78" s="219">
        <v>78</v>
      </c>
      <c r="E78" s="219"/>
      <c r="F78" s="219"/>
      <c r="G78" s="219"/>
      <c r="H78" s="219"/>
      <c r="I78" s="219"/>
      <c r="J78" s="219"/>
      <c r="K78" s="219"/>
      <c r="L78" s="219"/>
      <c r="M78" s="219"/>
      <c r="N78" s="219"/>
      <c r="O78" s="219"/>
      <c r="P78" s="219"/>
      <c r="Q78" s="219"/>
      <c r="R78" s="219"/>
      <c r="S78" s="219"/>
      <c r="T78" s="219"/>
      <c r="U78" s="219"/>
      <c r="V78" s="219"/>
      <c r="W78" s="219"/>
      <c r="X78" s="219"/>
      <c r="Y78" s="219" t="s">
        <v>299</v>
      </c>
      <c r="Z78" s="221"/>
      <c r="AA78" s="221"/>
      <c r="AB78" s="221"/>
      <c r="AC78" s="221"/>
      <c r="AD78" s="221"/>
      <c r="AE78" s="221"/>
      <c r="AF78" s="221"/>
      <c r="AG78" s="221"/>
      <c r="AH78" s="221"/>
      <c r="AI78" s="221"/>
      <c r="AJ78" s="221"/>
      <c r="AK78" s="221"/>
      <c r="AL78" s="221"/>
      <c r="AM78" s="221"/>
      <c r="AN78" s="221"/>
      <c r="AO78" s="221"/>
      <c r="AP78" s="221"/>
      <c r="AQ78" s="221"/>
      <c r="AR78" s="221"/>
      <c r="AS78" s="221"/>
      <c r="AT78" s="221"/>
      <c r="AU78" s="221"/>
      <c r="AV78" s="221"/>
      <c r="AW78" s="221"/>
      <c r="AX78" s="221"/>
      <c r="AY78" s="221"/>
      <c r="AZ78" s="221"/>
      <c r="BA78" s="221"/>
    </row>
    <row r="79" spans="1:53" x14ac:dyDescent="0.3">
      <c r="A79" s="221" t="str">
        <f>IF(AND(AQ!$C$14="", AQ!$L$14=""),
     IF(DB!C78&lt;&gt;"", DB!C78, ""),
     IF(AQ!$C$14="",
        IF(DB!C78&lt;&gt;"", DB!C78, ""),
        IFERROR(
            IF(HLOOKUP(AQ!$C$14, $E$1:$X$105, D78, FALSE)&lt;&gt;"",
               HLOOKUP(AQ!$C$14, $E$1:$X$105, D78, FALSE),
               ""),
            "")
     )
)</f>
        <v>Safe Locks</v>
      </c>
      <c r="B79" s="221"/>
      <c r="C79" s="219" t="s">
        <v>200</v>
      </c>
      <c r="D79" s="219">
        <v>79</v>
      </c>
      <c r="E79" s="219"/>
      <c r="F79" s="219"/>
      <c r="G79" s="219"/>
      <c r="H79" s="219"/>
      <c r="I79" s="219"/>
      <c r="J79" s="219"/>
      <c r="K79" s="219"/>
      <c r="L79" s="219"/>
      <c r="M79" s="219"/>
      <c r="N79" s="219"/>
      <c r="O79" s="219"/>
      <c r="P79" s="219"/>
      <c r="Q79" s="219"/>
      <c r="R79" s="219"/>
      <c r="S79" s="219"/>
      <c r="T79" s="219"/>
      <c r="U79" s="219"/>
      <c r="V79" s="219"/>
      <c r="W79" s="219"/>
      <c r="X79" s="219"/>
      <c r="Y79" s="219" t="s">
        <v>300</v>
      </c>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row>
    <row r="80" spans="1:53" x14ac:dyDescent="0.3">
      <c r="A80" s="221" t="str">
        <f>IF(AND(AQ!$C$14="", AQ!$L$14=""),
     IF(DB!C79&lt;&gt;"", DB!C79, ""),
     IF(AQ!$C$14="",
        IF(DB!C79&lt;&gt;"", DB!C79, ""),
        IFERROR(
            IF(HLOOKUP(AQ!$C$14, $E$1:$X$105, D79, FALSE)&lt;&gt;"",
               HLOOKUP(AQ!$C$14, $E$1:$X$105, D79, FALSE),
               ""),
            "")
     )
)</f>
        <v>Safety Jackets</v>
      </c>
      <c r="B80" s="221"/>
      <c r="C80" s="219" t="s">
        <v>209</v>
      </c>
      <c r="D80" s="219">
        <v>80</v>
      </c>
      <c r="E80" s="219"/>
      <c r="F80" s="219"/>
      <c r="G80" s="219"/>
      <c r="H80" s="219"/>
      <c r="I80" s="219"/>
      <c r="J80" s="219"/>
      <c r="K80" s="219"/>
      <c r="L80" s="219"/>
      <c r="M80" s="219"/>
      <c r="N80" s="219"/>
      <c r="O80" s="219"/>
      <c r="P80" s="219"/>
      <c r="Q80" s="219"/>
      <c r="R80" s="219"/>
      <c r="S80" s="219"/>
      <c r="T80" s="219"/>
      <c r="U80" s="219"/>
      <c r="V80" s="219"/>
      <c r="W80" s="219"/>
      <c r="X80" s="219"/>
      <c r="Y80" s="219" t="s">
        <v>301</v>
      </c>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1"/>
      <c r="AZ80" s="221"/>
      <c r="BA80" s="221"/>
    </row>
    <row r="81" spans="1:53" x14ac:dyDescent="0.3">
      <c r="A81" s="221" t="str">
        <f>IF(AND(AQ!$C$14="", AQ!$L$14=""),
     IF(DB!C80&lt;&gt;"", DB!C80, ""),
     IF(AQ!$C$14="",
        IF(DB!C80&lt;&gt;"", DB!C80, ""),
        IFERROR(
            IF(HLOOKUP(AQ!$C$14, $E$1:$X$105, D80, FALSE)&lt;&gt;"",
               HLOOKUP(AQ!$C$14, $E$1:$X$105, D80, FALSE),
               ""),
            "")
     )
)</f>
        <v>Safety Pyrotechnics Devices</v>
      </c>
      <c r="B81" s="221"/>
      <c r="C81" s="219" t="s">
        <v>211</v>
      </c>
      <c r="D81" s="219">
        <v>81</v>
      </c>
      <c r="E81" s="219"/>
      <c r="F81" s="219"/>
      <c r="G81" s="219"/>
      <c r="H81" s="219"/>
      <c r="I81" s="219"/>
      <c r="J81" s="219"/>
      <c r="K81" s="219"/>
      <c r="L81" s="219"/>
      <c r="M81" s="219"/>
      <c r="N81" s="219"/>
      <c r="O81" s="219"/>
      <c r="P81" s="219"/>
      <c r="Q81" s="219"/>
      <c r="R81" s="219"/>
      <c r="S81" s="219"/>
      <c r="T81" s="219"/>
      <c r="U81" s="219"/>
      <c r="V81" s="219"/>
      <c r="W81" s="219"/>
      <c r="X81" s="219"/>
      <c r="Y81" s="219" t="s">
        <v>302</v>
      </c>
      <c r="Z81" s="221"/>
      <c r="AA81" s="221"/>
      <c r="AB81" s="221"/>
      <c r="AC81" s="221"/>
      <c r="AD81" s="221"/>
      <c r="AE81" s="221"/>
      <c r="AF81" s="221"/>
      <c r="AG81" s="221"/>
      <c r="AH81" s="221"/>
      <c r="AI81" s="221"/>
      <c r="AJ81" s="221"/>
      <c r="AK81" s="221"/>
      <c r="AL81" s="221"/>
      <c r="AM81" s="221"/>
      <c r="AN81" s="221"/>
      <c r="AO81" s="221"/>
      <c r="AP81" s="221"/>
      <c r="AQ81" s="221"/>
      <c r="AR81" s="221"/>
      <c r="AS81" s="221"/>
      <c r="AT81" s="221"/>
      <c r="AU81" s="221"/>
      <c r="AV81" s="221"/>
      <c r="AW81" s="221"/>
      <c r="AX81" s="221"/>
      <c r="AY81" s="221"/>
      <c r="AZ81" s="221"/>
      <c r="BA81" s="221"/>
    </row>
    <row r="82" spans="1:53" x14ac:dyDescent="0.3">
      <c r="A82" s="221" t="str">
        <f>IF(AND(AQ!$C$14="", AQ!$L$14=""),
     IF(DB!C81&lt;&gt;"", DB!C81, ""),
     IF(AQ!$C$14="",
        IF(DB!C81&lt;&gt;"", DB!C81, ""),
        IFERROR(
            IF(HLOOKUP(AQ!$C$14, $E$1:$X$105, D81, FALSE)&lt;&gt;"",
               HLOOKUP(AQ!$C$14, $E$1:$X$105, D81, FALSE),
               ""),
            "")
     )
)</f>
        <v>Satellites</v>
      </c>
      <c r="B82" s="221"/>
      <c r="C82" s="219" t="s">
        <v>186</v>
      </c>
      <c r="D82" s="219">
        <v>82</v>
      </c>
      <c r="E82" s="219"/>
      <c r="F82" s="219"/>
      <c r="G82" s="219"/>
      <c r="H82" s="219"/>
      <c r="I82" s="219"/>
      <c r="J82" s="219"/>
      <c r="K82" s="219"/>
      <c r="L82" s="219"/>
      <c r="M82" s="219"/>
      <c r="N82" s="219"/>
      <c r="O82" s="219"/>
      <c r="P82" s="219"/>
      <c r="Q82" s="219"/>
      <c r="R82" s="219"/>
      <c r="S82" s="219"/>
      <c r="T82" s="219"/>
      <c r="U82" s="219"/>
      <c r="V82" s="219"/>
      <c r="W82" s="219"/>
      <c r="X82" s="219"/>
      <c r="Y82" s="219" t="s">
        <v>303</v>
      </c>
      <c r="Z82" s="221"/>
      <c r="AA82" s="221"/>
      <c r="AB82" s="221"/>
      <c r="AC82" s="221"/>
      <c r="AD82" s="221"/>
      <c r="AE82" s="221"/>
      <c r="AF82" s="221"/>
      <c r="AG82" s="221"/>
      <c r="AH82" s="221"/>
      <c r="AI82" s="221"/>
      <c r="AJ82" s="221"/>
      <c r="AK82" s="221"/>
      <c r="AL82" s="221"/>
      <c r="AM82" s="221"/>
      <c r="AN82" s="221"/>
      <c r="AO82" s="221"/>
      <c r="AP82" s="221"/>
      <c r="AQ82" s="221"/>
      <c r="AR82" s="221"/>
      <c r="AS82" s="221"/>
      <c r="AT82" s="221"/>
      <c r="AU82" s="221"/>
      <c r="AV82" s="221"/>
      <c r="AW82" s="221"/>
      <c r="AX82" s="221"/>
      <c r="AY82" s="221"/>
      <c r="AZ82" s="221"/>
      <c r="BA82" s="221"/>
    </row>
    <row r="83" spans="1:53" x14ac:dyDescent="0.3">
      <c r="A83" s="221" t="str">
        <f>IF(AND(AQ!$C$14="", AQ!$L$14=""),
     IF(DB!C82&lt;&gt;"", DB!C82, ""),
     IF(AQ!$C$14="",
        IF(DB!C82&lt;&gt;"", DB!C82, ""),
        IFERROR(
            IF(HLOOKUP(AQ!$C$14, $E$1:$X$105, D82, FALSE)&lt;&gt;"",
               HLOOKUP(AQ!$C$14, $E$1:$X$105, D82, FALSE),
               ""),
            "")
     )
)</f>
        <v>Scooters</v>
      </c>
      <c r="B83" s="221"/>
      <c r="C83" s="219" t="s">
        <v>170</v>
      </c>
      <c r="D83" s="219">
        <v>83</v>
      </c>
      <c r="E83" s="219"/>
      <c r="F83" s="219"/>
      <c r="G83" s="219"/>
      <c r="H83" s="219"/>
      <c r="I83" s="219"/>
      <c r="J83" s="219"/>
      <c r="K83" s="219"/>
      <c r="L83" s="219"/>
      <c r="M83" s="219"/>
      <c r="N83" s="219"/>
      <c r="O83" s="219"/>
      <c r="P83" s="219"/>
      <c r="Q83" s="219"/>
      <c r="R83" s="219"/>
      <c r="S83" s="219"/>
      <c r="T83" s="219"/>
      <c r="U83" s="219"/>
      <c r="V83" s="219"/>
      <c r="W83" s="219"/>
      <c r="X83" s="219"/>
      <c r="Y83" s="219" t="s">
        <v>304</v>
      </c>
      <c r="Z83" s="221"/>
      <c r="AA83" s="221"/>
      <c r="AB83" s="221"/>
      <c r="AC83" s="221"/>
      <c r="AD83" s="221"/>
      <c r="AE83" s="221"/>
      <c r="AF83" s="221"/>
      <c r="AG83" s="221"/>
      <c r="AH83" s="221"/>
      <c r="AI83" s="221"/>
      <c r="AJ83" s="221"/>
      <c r="AK83" s="221"/>
      <c r="AL83" s="221"/>
      <c r="AM83" s="221"/>
      <c r="AN83" s="221"/>
      <c r="AO83" s="221"/>
      <c r="AP83" s="221"/>
      <c r="AQ83" s="221"/>
      <c r="AR83" s="221"/>
      <c r="AS83" s="221"/>
      <c r="AT83" s="221"/>
      <c r="AU83" s="221"/>
      <c r="AV83" s="221"/>
      <c r="AW83" s="221"/>
      <c r="AX83" s="221"/>
      <c r="AY83" s="221"/>
      <c r="AZ83" s="221"/>
      <c r="BA83" s="221"/>
    </row>
    <row r="84" spans="1:53" x14ac:dyDescent="0.3">
      <c r="A84" s="221" t="str">
        <f>IF(AND(AQ!$C$14="", AQ!$L$14=""),
     IF(DB!C83&lt;&gt;"", DB!C83, ""),
     IF(AQ!$C$14="",
        IF(DB!C83&lt;&gt;"", DB!C83, ""),
        IFERROR(
            IF(HLOOKUP(AQ!$C$14, $E$1:$X$105, D83, FALSE)&lt;&gt;"",
               HLOOKUP(AQ!$C$14, $E$1:$X$105, D83, FALSE),
               ""),
            "")
     )
)</f>
        <v>Seismic Sensors</v>
      </c>
      <c r="B84" s="221"/>
      <c r="C84" s="219" t="s">
        <v>201</v>
      </c>
      <c r="D84" s="219">
        <v>84</v>
      </c>
      <c r="E84" s="219"/>
      <c r="F84" s="219"/>
      <c r="G84" s="219"/>
      <c r="H84" s="219"/>
      <c r="I84" s="219"/>
      <c r="J84" s="219"/>
      <c r="K84" s="219"/>
      <c r="L84" s="219"/>
      <c r="M84" s="219"/>
      <c r="N84" s="219"/>
      <c r="O84" s="219"/>
      <c r="P84" s="219"/>
      <c r="Q84" s="219"/>
      <c r="R84" s="219"/>
      <c r="S84" s="219"/>
      <c r="T84" s="219"/>
      <c r="U84" s="219"/>
      <c r="V84" s="219"/>
      <c r="W84" s="219"/>
      <c r="X84" s="219"/>
      <c r="Y84" s="219" t="s">
        <v>305</v>
      </c>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row>
    <row r="85" spans="1:53" x14ac:dyDescent="0.3">
      <c r="A85" s="221" t="str">
        <f>IF(AND(AQ!$C$14="", AQ!$L$14=""),
     IF(DB!C84&lt;&gt;"", DB!C84, ""),
     IF(AQ!$C$14="",
        IF(DB!C84&lt;&gt;"", DB!C84, ""),
        IFERROR(
            IF(HLOOKUP(AQ!$C$14, $E$1:$X$105, D84, FALSE)&lt;&gt;"",
               HLOOKUP(AQ!$C$14, $E$1:$X$105, D84, FALSE),
               ""),
            "")
     )
)</f>
        <v>Sensors / Detectors</v>
      </c>
      <c r="B85" s="221"/>
      <c r="C85" s="219" t="s">
        <v>217</v>
      </c>
      <c r="D85" s="219">
        <v>85</v>
      </c>
      <c r="E85" s="219"/>
      <c r="F85" s="219"/>
      <c r="G85" s="219"/>
      <c r="H85" s="219"/>
      <c r="I85" s="219"/>
      <c r="J85" s="219"/>
      <c r="K85" s="219"/>
      <c r="L85" s="219"/>
      <c r="M85" s="219"/>
      <c r="N85" s="219"/>
      <c r="O85" s="219"/>
      <c r="P85" s="219"/>
      <c r="Q85" s="219"/>
      <c r="R85" s="219"/>
      <c r="S85" s="219"/>
      <c r="T85" s="219"/>
      <c r="U85" s="219"/>
      <c r="V85" s="219"/>
      <c r="W85" s="219"/>
      <c r="X85" s="219"/>
      <c r="Y85" s="219" t="s">
        <v>306</v>
      </c>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221"/>
      <c r="AZ85" s="221"/>
      <c r="BA85" s="221"/>
    </row>
    <row r="86" spans="1:53" x14ac:dyDescent="0.3">
      <c r="A86" s="221" t="str">
        <f>IF(AND(AQ!$C$14="", AQ!$L$14=""),
     IF(DB!C85&lt;&gt;"", DB!C85, ""),
     IF(AQ!$C$14="",
        IF(DB!C85&lt;&gt;"", DB!C85, ""),
        IFERROR(
            IF(HLOOKUP(AQ!$C$14, $E$1:$X$105, D85, FALSE)&lt;&gt;"",
               HLOOKUP(AQ!$C$14, $E$1:$X$105, D85, FALSE),
               ""),
            "")
     )
)</f>
        <v>Simulators</v>
      </c>
      <c r="B86" s="221"/>
      <c r="C86" s="219" t="s">
        <v>183</v>
      </c>
      <c r="D86" s="219">
        <v>86</v>
      </c>
      <c r="E86" s="219"/>
      <c r="F86" s="219"/>
      <c r="G86" s="219"/>
      <c r="H86" s="219"/>
      <c r="I86" s="219"/>
      <c r="J86" s="219"/>
      <c r="K86" s="219"/>
      <c r="L86" s="219"/>
      <c r="M86" s="219"/>
      <c r="N86" s="219"/>
      <c r="O86" s="219"/>
      <c r="P86" s="219"/>
      <c r="Q86" s="219"/>
      <c r="R86" s="219"/>
      <c r="S86" s="219"/>
      <c r="T86" s="219"/>
      <c r="U86" s="219"/>
      <c r="V86" s="219"/>
      <c r="W86" s="219"/>
      <c r="X86" s="219"/>
      <c r="Y86" s="219" t="s">
        <v>307</v>
      </c>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1"/>
      <c r="AZ86" s="221"/>
      <c r="BA86" s="221"/>
    </row>
    <row r="87" spans="1:53" x14ac:dyDescent="0.3">
      <c r="A87" s="221" t="str">
        <f>IF(AND(AQ!$C$14="", AQ!$L$14=""),
     IF(DB!C86&lt;&gt;"", DB!C86, ""),
     IF(AQ!$C$14="",
        IF(DB!C86&lt;&gt;"", DB!C86, ""),
        IFERROR(
            IF(HLOOKUP(AQ!$C$14, $E$1:$X$105, D86, FALSE)&lt;&gt;"",
               HLOOKUP(AQ!$C$14, $E$1:$X$105, D86, FALSE),
               ""),
            "")
     )
)</f>
        <v>Smart Building</v>
      </c>
      <c r="B87" s="221"/>
      <c r="C87" s="219" t="s">
        <v>195</v>
      </c>
      <c r="D87" s="219">
        <v>87</v>
      </c>
      <c r="E87" s="219"/>
      <c r="F87" s="219"/>
      <c r="G87" s="219"/>
      <c r="H87" s="219"/>
      <c r="I87" s="219"/>
      <c r="J87" s="219"/>
      <c r="K87" s="219"/>
      <c r="L87" s="219"/>
      <c r="M87" s="219"/>
      <c r="N87" s="219"/>
      <c r="O87" s="219"/>
      <c r="P87" s="219"/>
      <c r="Q87" s="219"/>
      <c r="R87" s="219"/>
      <c r="S87" s="219"/>
      <c r="T87" s="219"/>
      <c r="U87" s="219"/>
      <c r="V87" s="219"/>
      <c r="W87" s="219"/>
      <c r="X87" s="219"/>
      <c r="Y87" s="219" t="s">
        <v>308</v>
      </c>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row>
    <row r="88" spans="1:53" x14ac:dyDescent="0.3">
      <c r="A88" s="221" t="str">
        <f>IF(AND(AQ!$C$14="", AQ!$L$14=""),
     IF(DB!C87&lt;&gt;"", DB!C87, ""),
     IF(AQ!$C$14="",
        IF(DB!C87&lt;&gt;"", DB!C87, ""),
        IFERROR(
            IF(HLOOKUP(AQ!$C$14, $E$1:$X$105, D87, FALSE)&lt;&gt;"",
               HLOOKUP(AQ!$C$14, $E$1:$X$105, D87, FALSE),
               ""),
            "")
     )
)</f>
        <v>Smart Parking</v>
      </c>
      <c r="B88" s="221"/>
      <c r="C88" s="219" t="s">
        <v>205</v>
      </c>
      <c r="D88" s="219">
        <v>88</v>
      </c>
      <c r="E88" s="219"/>
      <c r="F88" s="219"/>
      <c r="G88" s="219"/>
      <c r="H88" s="219"/>
      <c r="I88" s="219"/>
      <c r="J88" s="219"/>
      <c r="K88" s="219"/>
      <c r="L88" s="219"/>
      <c r="M88" s="219"/>
      <c r="N88" s="219"/>
      <c r="O88" s="219"/>
      <c r="P88" s="219"/>
      <c r="Q88" s="219"/>
      <c r="R88" s="219"/>
      <c r="S88" s="219"/>
      <c r="T88" s="219"/>
      <c r="U88" s="219"/>
      <c r="V88" s="219"/>
      <c r="W88" s="219"/>
      <c r="X88" s="219"/>
      <c r="Y88" s="219" t="s">
        <v>309</v>
      </c>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row>
    <row r="89" spans="1:53" x14ac:dyDescent="0.3">
      <c r="A89" s="221" t="str">
        <f>IF(AND(AQ!$C$14="", AQ!$L$14=""),
     IF(DB!C88&lt;&gt;"", DB!C88, ""),
     IF(AQ!$C$14="",
        IF(DB!C88&lt;&gt;"", DB!C88, ""),
        IFERROR(
            IF(HLOOKUP(AQ!$C$14, $E$1:$X$105, D88, FALSE)&lt;&gt;"",
               HLOOKUP(AQ!$C$14, $E$1:$X$105, D88, FALSE),
               ""),
            "")
     )
)</f>
        <v>Smart Transportation</v>
      </c>
      <c r="B89" s="221"/>
      <c r="C89" s="219" t="s">
        <v>210</v>
      </c>
      <c r="D89" s="219">
        <v>89</v>
      </c>
      <c r="E89" s="219"/>
      <c r="F89" s="219"/>
      <c r="G89" s="219"/>
      <c r="H89" s="219"/>
      <c r="I89" s="219"/>
      <c r="J89" s="219"/>
      <c r="K89" s="219"/>
      <c r="L89" s="219"/>
      <c r="M89" s="219"/>
      <c r="N89" s="219"/>
      <c r="O89" s="219"/>
      <c r="P89" s="219"/>
      <c r="Q89" s="219"/>
      <c r="R89" s="219"/>
      <c r="S89" s="219"/>
      <c r="T89" s="219"/>
      <c r="U89" s="219"/>
      <c r="V89" s="219"/>
      <c r="W89" s="219"/>
      <c r="X89" s="219"/>
      <c r="Y89" s="219" t="s">
        <v>310</v>
      </c>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row>
    <row r="90" spans="1:53" x14ac:dyDescent="0.3">
      <c r="A90" s="221" t="str">
        <f>IF(AND(AQ!$C$14="", AQ!$L$14=""),
     IF(DB!C89&lt;&gt;"", DB!C89, ""),
     IF(AQ!$C$14="",
        IF(DB!C89&lt;&gt;"", DB!C89, ""),
        IFERROR(
            IF(HLOOKUP(AQ!$C$14, $E$1:$X$105, D89, FALSE)&lt;&gt;"",
               HLOOKUP(AQ!$C$14, $E$1:$X$105, D89, FALSE),
               ""),
            "")
     )
)</f>
        <v>Smoke Detectors</v>
      </c>
      <c r="B90" s="221"/>
      <c r="C90" s="219" t="s">
        <v>140</v>
      </c>
      <c r="D90" s="219">
        <v>90</v>
      </c>
      <c r="E90" s="219"/>
      <c r="F90" s="219"/>
      <c r="G90" s="219"/>
      <c r="H90" s="219"/>
      <c r="I90" s="219"/>
      <c r="J90" s="219"/>
      <c r="K90" s="219"/>
      <c r="L90" s="219"/>
      <c r="M90" s="219"/>
      <c r="N90" s="219"/>
      <c r="O90" s="219"/>
      <c r="P90" s="219"/>
      <c r="Q90" s="219"/>
      <c r="R90" s="219"/>
      <c r="S90" s="219"/>
      <c r="T90" s="219"/>
      <c r="U90" s="219"/>
      <c r="V90" s="219"/>
      <c r="W90" s="219"/>
      <c r="X90" s="219"/>
      <c r="Y90" s="219" t="s">
        <v>311</v>
      </c>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row>
    <row r="91" spans="1:53" x14ac:dyDescent="0.3">
      <c r="A91" s="221" t="str">
        <f>IF(AND(AQ!$C$14="", AQ!$L$14=""),
     IF(DB!C90&lt;&gt;"", DB!C90, ""),
     IF(AQ!$C$14="",
        IF(DB!C90&lt;&gt;"", DB!C90, ""),
        IFERROR(
            IF(HLOOKUP(AQ!$C$14, $E$1:$X$105, D90, FALSE)&lt;&gt;"",
               HLOOKUP(AQ!$C$14, $E$1:$X$105, D90, FALSE),
               ""),
            "")
     )
)</f>
        <v>Street Lighting</v>
      </c>
      <c r="B91" s="221"/>
      <c r="C91" s="219" t="s">
        <v>206</v>
      </c>
      <c r="D91" s="219">
        <v>91</v>
      </c>
      <c r="E91" s="219"/>
      <c r="F91" s="219"/>
      <c r="G91" s="219"/>
      <c r="H91" s="219"/>
      <c r="I91" s="219"/>
      <c r="J91" s="219"/>
      <c r="K91" s="219"/>
      <c r="L91" s="219"/>
      <c r="M91" s="219"/>
      <c r="N91" s="219"/>
      <c r="O91" s="219"/>
      <c r="P91" s="219"/>
      <c r="Q91" s="219"/>
      <c r="R91" s="219"/>
      <c r="S91" s="219"/>
      <c r="T91" s="219"/>
      <c r="U91" s="219"/>
      <c r="V91" s="219"/>
      <c r="W91" s="219"/>
      <c r="X91" s="219"/>
      <c r="Y91" s="219" t="s">
        <v>312</v>
      </c>
      <c r="Z91" s="221"/>
      <c r="AA91" s="221"/>
      <c r="AB91" s="221"/>
      <c r="AC91" s="221"/>
      <c r="AD91" s="221"/>
      <c r="AE91" s="221"/>
      <c r="AF91" s="221"/>
      <c r="AG91" s="221"/>
      <c r="AH91" s="221"/>
      <c r="AI91" s="221"/>
      <c r="AJ91" s="221"/>
      <c r="AK91" s="221"/>
      <c r="AL91" s="221"/>
      <c r="AM91" s="221"/>
      <c r="AN91" s="221"/>
      <c r="AO91" s="221"/>
      <c r="AP91" s="221"/>
      <c r="AQ91" s="221"/>
      <c r="AR91" s="221"/>
      <c r="AS91" s="221"/>
      <c r="AT91" s="221"/>
      <c r="AU91" s="221"/>
      <c r="AV91" s="221"/>
      <c r="AW91" s="221"/>
      <c r="AX91" s="221"/>
      <c r="AY91" s="221"/>
      <c r="AZ91" s="221"/>
      <c r="BA91" s="221"/>
    </row>
    <row r="92" spans="1:53" x14ac:dyDescent="0.3">
      <c r="A92" s="221" t="str">
        <f>IF(AND(AQ!$C$14="", AQ!$L$14=""),
     IF(DB!C91&lt;&gt;"", DB!C91, ""),
     IF(AQ!$C$14="",
        IF(DB!C91&lt;&gt;"", DB!C91, ""),
        IFERROR(
            IF(HLOOKUP(AQ!$C$14, $E$1:$X$105, D91, FALSE)&lt;&gt;"",
               HLOOKUP(AQ!$C$14, $E$1:$X$105, D91, FALSE),
               ""),
            "")
     )
)</f>
        <v>Surgery Tools</v>
      </c>
      <c r="B92" s="221"/>
      <c r="C92" s="219" t="s">
        <v>194</v>
      </c>
      <c r="D92" s="219">
        <v>92</v>
      </c>
      <c r="E92" s="219"/>
      <c r="F92" s="219"/>
      <c r="G92" s="219"/>
      <c r="H92" s="219"/>
      <c r="I92" s="219"/>
      <c r="J92" s="219"/>
      <c r="K92" s="219"/>
      <c r="L92" s="219"/>
      <c r="M92" s="219"/>
      <c r="N92" s="219"/>
      <c r="O92" s="219"/>
      <c r="P92" s="219"/>
      <c r="Q92" s="219"/>
      <c r="R92" s="219"/>
      <c r="S92" s="219"/>
      <c r="T92" s="219"/>
      <c r="U92" s="219"/>
      <c r="V92" s="219"/>
      <c r="W92" s="219"/>
      <c r="X92" s="219"/>
      <c r="Y92" s="219" t="s">
        <v>313</v>
      </c>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row>
    <row r="93" spans="1:53" x14ac:dyDescent="0.3">
      <c r="A93" s="221" t="str">
        <f>IF(AND(AQ!$C$14="", AQ!$L$14=""),
     IF(DB!C92&lt;&gt;"", DB!C92, ""),
     IF(AQ!$C$14="",
        IF(DB!C92&lt;&gt;"", DB!C92, ""),
        IFERROR(
            IF(HLOOKUP(AQ!$C$14, $E$1:$X$105, D92, FALSE)&lt;&gt;"",
               HLOOKUP(AQ!$C$14, $E$1:$X$105, D92, FALSE),
               ""),
            "")
     )
)</f>
        <v>Tank Monitoring</v>
      </c>
      <c r="B93" s="221"/>
      <c r="C93" s="219" t="s">
        <v>136</v>
      </c>
      <c r="D93" s="219">
        <v>93</v>
      </c>
      <c r="E93" s="219"/>
      <c r="F93" s="219"/>
      <c r="G93" s="219"/>
      <c r="H93" s="219"/>
      <c r="I93" s="219"/>
      <c r="J93" s="219"/>
      <c r="K93" s="219"/>
      <c r="L93" s="219"/>
      <c r="M93" s="219"/>
      <c r="N93" s="219"/>
      <c r="O93" s="219"/>
      <c r="P93" s="219"/>
      <c r="Q93" s="219"/>
      <c r="R93" s="219"/>
      <c r="S93" s="219"/>
      <c r="T93" s="219"/>
      <c r="U93" s="219"/>
      <c r="V93" s="219"/>
      <c r="W93" s="219"/>
      <c r="X93" s="219"/>
      <c r="Y93" s="219" t="s">
        <v>314</v>
      </c>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row>
    <row r="94" spans="1:53" x14ac:dyDescent="0.3">
      <c r="A94" s="221" t="str">
        <f>IF(AND(AQ!$C$14="", AQ!$L$14=""),
     IF(DB!C93&lt;&gt;"", DB!C93, ""),
     IF(AQ!$C$14="",
        IF(DB!C93&lt;&gt;"", DB!C93, ""),
        IFERROR(
            IF(HLOOKUP(AQ!$C$14, $E$1:$X$105, D93, FALSE)&lt;&gt;"",
               HLOOKUP(AQ!$C$14, $E$1:$X$105, D93, FALSE),
               ""),
            "")
     )
)</f>
        <v>Telematics</v>
      </c>
      <c r="B94" s="221"/>
      <c r="C94" s="219" t="s">
        <v>154</v>
      </c>
      <c r="D94" s="219">
        <v>94</v>
      </c>
      <c r="E94" s="219"/>
      <c r="F94" s="219"/>
      <c r="G94" s="219"/>
      <c r="H94" s="219"/>
      <c r="I94" s="219"/>
      <c r="J94" s="219"/>
      <c r="K94" s="219"/>
      <c r="L94" s="219"/>
      <c r="M94" s="219"/>
      <c r="N94" s="219"/>
      <c r="O94" s="219"/>
      <c r="P94" s="219"/>
      <c r="Q94" s="219"/>
      <c r="R94" s="219"/>
      <c r="S94" s="219"/>
      <c r="T94" s="219"/>
      <c r="U94" s="219"/>
      <c r="V94" s="219"/>
      <c r="W94" s="219"/>
      <c r="X94" s="219"/>
      <c r="Y94" s="219" t="s">
        <v>315</v>
      </c>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row>
    <row r="95" spans="1:53" x14ac:dyDescent="0.3">
      <c r="A95" s="221" t="str">
        <f>IF(AND(AQ!$C$14="", AQ!$L$14=""),
     IF(DB!C94&lt;&gt;"", DB!C94, ""),
     IF(AQ!$C$14="",
        IF(DB!C94&lt;&gt;"", DB!C94, ""),
        IFERROR(
            IF(HLOOKUP(AQ!$C$14, $E$1:$X$105, D94, FALSE)&lt;&gt;"",
               HLOOKUP(AQ!$C$14, $E$1:$X$105, D94, FALSE),
               ""),
            "")
     )
)</f>
        <v>Tire Pressure Monitoring</v>
      </c>
      <c r="B95" s="221"/>
      <c r="C95" s="219" t="s">
        <v>157</v>
      </c>
      <c r="D95" s="219">
        <v>95</v>
      </c>
      <c r="E95" s="219"/>
      <c r="F95" s="219"/>
      <c r="G95" s="219"/>
      <c r="H95" s="219"/>
      <c r="I95" s="219"/>
      <c r="J95" s="219"/>
      <c r="K95" s="219"/>
      <c r="L95" s="219"/>
      <c r="M95" s="219"/>
      <c r="N95" s="219"/>
      <c r="O95" s="219"/>
      <c r="P95" s="219"/>
      <c r="Q95" s="219"/>
      <c r="R95" s="219"/>
      <c r="S95" s="219"/>
      <c r="T95" s="219"/>
      <c r="U95" s="219"/>
      <c r="V95" s="219"/>
      <c r="W95" s="219"/>
      <c r="X95" s="219"/>
      <c r="Y95" s="219" t="s">
        <v>316</v>
      </c>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row>
    <row r="96" spans="1:53" x14ac:dyDescent="0.3">
      <c r="A96" s="221" t="str">
        <f>IF(AND(AQ!$C$14="", AQ!$L$14=""),
     IF(DB!C95&lt;&gt;"", DB!C95, ""),
     IF(AQ!$C$14="",
        IF(DB!C95&lt;&gt;"", DB!C95, ""),
        IFERROR(
            IF(HLOOKUP(AQ!$C$14, $E$1:$X$105, D95, FALSE)&lt;&gt;"",
               HLOOKUP(AQ!$C$14, $E$1:$X$105, D95, FALSE),
               ""),
            "")
     )
)</f>
        <v>Traffic Lighting</v>
      </c>
      <c r="B96" s="221"/>
      <c r="C96" s="219" t="s">
        <v>160</v>
      </c>
      <c r="D96" s="219">
        <v>96</v>
      </c>
      <c r="E96" s="219"/>
      <c r="F96" s="219"/>
      <c r="G96" s="219"/>
      <c r="H96" s="219"/>
      <c r="I96" s="219"/>
      <c r="J96" s="219"/>
      <c r="K96" s="219"/>
      <c r="L96" s="219"/>
      <c r="M96" s="219"/>
      <c r="N96" s="219"/>
      <c r="O96" s="219"/>
      <c r="P96" s="219"/>
      <c r="Q96" s="219"/>
      <c r="R96" s="219"/>
      <c r="S96" s="219"/>
      <c r="T96" s="219"/>
      <c r="U96" s="219"/>
      <c r="V96" s="219"/>
      <c r="W96" s="219"/>
      <c r="X96" s="219"/>
      <c r="Y96" s="219" t="s">
        <v>317</v>
      </c>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row>
    <row r="97" spans="1:53" x14ac:dyDescent="0.3">
      <c r="A97" s="221" t="str">
        <f>IF(AND(AQ!$C$14="", AQ!$L$14=""),
     IF(DB!C96&lt;&gt;"", DB!C96, ""),
     IF(AQ!$C$14="",
        IF(DB!C96&lt;&gt;"", DB!C96, ""),
        IFERROR(
            IF(HLOOKUP(AQ!$C$14, $E$1:$X$105, D96, FALSE)&lt;&gt;"",
               HLOOKUP(AQ!$C$14, $E$1:$X$105, D96, FALSE),
               ""),
            "")
     )
)</f>
        <v>Underground Mining Machinery</v>
      </c>
      <c r="B97" s="221"/>
      <c r="C97" s="219" t="s">
        <v>137</v>
      </c>
      <c r="D97" s="219">
        <v>97</v>
      </c>
      <c r="E97" s="219"/>
      <c r="F97" s="219"/>
      <c r="G97" s="219"/>
      <c r="H97" s="219"/>
      <c r="I97" s="219"/>
      <c r="J97" s="219"/>
      <c r="K97" s="219"/>
      <c r="L97" s="219"/>
      <c r="M97" s="219"/>
      <c r="N97" s="219"/>
      <c r="O97" s="219"/>
      <c r="P97" s="219"/>
      <c r="Q97" s="219"/>
      <c r="R97" s="219"/>
      <c r="S97" s="219"/>
      <c r="T97" s="219"/>
      <c r="U97" s="219"/>
      <c r="V97" s="219"/>
      <c r="W97" s="219"/>
      <c r="X97" s="219"/>
      <c r="Y97" s="219" t="s">
        <v>318</v>
      </c>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1"/>
      <c r="AV97" s="221"/>
      <c r="AW97" s="221"/>
      <c r="AX97" s="221"/>
      <c r="AY97" s="221"/>
      <c r="AZ97" s="221"/>
      <c r="BA97" s="221"/>
    </row>
    <row r="98" spans="1:53" x14ac:dyDescent="0.3">
      <c r="A98" s="221" t="str">
        <f>IF(AND(AQ!$C$14="", AQ!$L$14=""),
     IF(DB!C97&lt;&gt;"", DB!C97, ""),
     IF(AQ!$C$14="",
        IF(DB!C97&lt;&gt;"", DB!C97, ""),
        IFERROR(
            IF(HLOOKUP(AQ!$C$14, $E$1:$X$105, D97, FALSE)&lt;&gt;"",
               HLOOKUP(AQ!$C$14, $E$1:$X$105, D97, FALSE),
               ""),
            "")
     )
)</f>
        <v>Unmanned Aircraft Systems</v>
      </c>
      <c r="B98" s="221"/>
      <c r="C98" s="219" t="s">
        <v>218</v>
      </c>
      <c r="D98" s="219">
        <v>98</v>
      </c>
      <c r="E98" s="219"/>
      <c r="F98" s="219"/>
      <c r="G98" s="219"/>
      <c r="H98" s="219"/>
      <c r="I98" s="219"/>
      <c r="J98" s="219"/>
      <c r="K98" s="219"/>
      <c r="L98" s="219"/>
      <c r="M98" s="219"/>
      <c r="N98" s="219"/>
      <c r="O98" s="219"/>
      <c r="P98" s="219"/>
      <c r="Q98" s="219"/>
      <c r="R98" s="219"/>
      <c r="S98" s="219"/>
      <c r="T98" s="219"/>
      <c r="U98" s="219"/>
      <c r="V98" s="219"/>
      <c r="W98" s="219"/>
      <c r="X98" s="219"/>
      <c r="Y98" s="219" t="s">
        <v>319</v>
      </c>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1"/>
      <c r="AV98" s="221"/>
      <c r="AW98" s="221"/>
      <c r="AX98" s="221"/>
      <c r="AY98" s="221"/>
      <c r="AZ98" s="221"/>
      <c r="BA98" s="221"/>
    </row>
    <row r="99" spans="1:53" x14ac:dyDescent="0.3">
      <c r="A99" s="221" t="str">
        <f>IF(AND(AQ!$C$14="", AQ!$L$14=""),
     IF(DB!C98&lt;&gt;"", DB!C98, ""),
     IF(AQ!$C$14="",
        IF(DB!C98&lt;&gt;"", DB!C98, ""),
        IFERROR(
            IF(HLOOKUP(AQ!$C$14, $E$1:$X$105, D98, FALSE)&lt;&gt;"",
               HLOOKUP(AQ!$C$14, $E$1:$X$105, D98, FALSE),
               ""),
            "")
     )
)</f>
        <v>UPS Backup</v>
      </c>
      <c r="B99" s="221"/>
      <c r="C99" s="219" t="s">
        <v>212</v>
      </c>
      <c r="D99" s="219">
        <v>99</v>
      </c>
      <c r="E99" s="219"/>
      <c r="F99" s="219"/>
      <c r="G99" s="219"/>
      <c r="H99" s="219"/>
      <c r="I99" s="219"/>
      <c r="J99" s="219"/>
      <c r="K99" s="219"/>
      <c r="L99" s="219"/>
      <c r="M99" s="219"/>
      <c r="N99" s="219"/>
      <c r="O99" s="219"/>
      <c r="P99" s="219"/>
      <c r="Q99" s="219"/>
      <c r="R99" s="219"/>
      <c r="S99" s="219"/>
      <c r="T99" s="219"/>
      <c r="U99" s="219"/>
      <c r="V99" s="219"/>
      <c r="W99" s="219"/>
      <c r="X99" s="219"/>
      <c r="Y99" s="219" t="s">
        <v>320</v>
      </c>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1"/>
      <c r="AV99" s="221"/>
      <c r="AW99" s="221"/>
      <c r="AX99" s="221"/>
      <c r="AY99" s="221"/>
      <c r="AZ99" s="221"/>
      <c r="BA99" s="221"/>
    </row>
    <row r="100" spans="1:53" x14ac:dyDescent="0.3">
      <c r="A100" s="221" t="str">
        <f>IF(AND(AQ!$C$14="", AQ!$L$14=""),
     IF(DB!C99&lt;&gt;"", DB!C99, ""),
     IF(AQ!$C$14="",
        IF(DB!C99&lt;&gt;"", DB!C99, ""),
        IFERROR(
            IF(HLOOKUP(AQ!$C$14, $E$1:$X$105, D99, FALSE)&lt;&gt;"",
               HLOOKUP(AQ!$C$14, $E$1:$X$105, D99, FALSE),
               ""),
            "")
     )
)</f>
        <v>Water Meters</v>
      </c>
      <c r="B100" s="221"/>
      <c r="C100" s="219" t="s">
        <v>208</v>
      </c>
      <c r="D100" s="219">
        <v>100</v>
      </c>
      <c r="E100" s="219"/>
      <c r="F100" s="219"/>
      <c r="G100" s="219"/>
      <c r="H100" s="219"/>
      <c r="I100" s="219"/>
      <c r="J100" s="219"/>
      <c r="K100" s="219"/>
      <c r="L100" s="219"/>
      <c r="M100" s="219"/>
      <c r="N100" s="219"/>
      <c r="O100" s="219"/>
      <c r="P100" s="219"/>
      <c r="Q100" s="219"/>
      <c r="R100" s="219"/>
      <c r="S100" s="219"/>
      <c r="T100" s="219"/>
      <c r="U100" s="219"/>
      <c r="V100" s="219"/>
      <c r="W100" s="219"/>
      <c r="X100" s="219"/>
      <c r="Y100" s="219" t="s">
        <v>321</v>
      </c>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1"/>
      <c r="AV100" s="221"/>
      <c r="AW100" s="221"/>
      <c r="AX100" s="221"/>
      <c r="AY100" s="221"/>
      <c r="AZ100" s="221"/>
      <c r="BA100" s="221"/>
    </row>
    <row r="101" spans="1:53" x14ac:dyDescent="0.3">
      <c r="A101" s="221" t="str">
        <f>IF(AND(AQ!$C$14="", AQ!$L$14=""),
     IF(DB!C100&lt;&gt;"", DB!C100, ""),
     IF(AQ!$C$14="",
        IF(DB!C100&lt;&gt;"", DB!C100, ""),
        IFERROR(
            IF(HLOOKUP(AQ!$C$14, $E$1:$X$105, D100, FALSE)&lt;&gt;"",
               HLOOKUP(AQ!$C$14, $E$1:$X$105, D100, FALSE),
               ""),
            "")
     )
)</f>
        <v>Well Completion Tool</v>
      </c>
      <c r="B101" s="221"/>
      <c r="C101" s="219" t="s">
        <v>198</v>
      </c>
      <c r="D101" s="219">
        <v>101</v>
      </c>
      <c r="E101" s="219"/>
      <c r="F101" s="219"/>
      <c r="G101" s="219"/>
      <c r="H101" s="219"/>
      <c r="I101" s="219"/>
      <c r="J101" s="219"/>
      <c r="K101" s="219"/>
      <c r="L101" s="219"/>
      <c r="M101" s="219"/>
      <c r="N101" s="219"/>
      <c r="O101" s="219"/>
      <c r="P101" s="219"/>
      <c r="Q101" s="219"/>
      <c r="R101" s="219"/>
      <c r="S101" s="219"/>
      <c r="T101" s="219"/>
      <c r="U101" s="219"/>
      <c r="V101" s="219"/>
      <c r="W101" s="219"/>
      <c r="X101" s="219"/>
      <c r="Y101" s="219" t="s">
        <v>322</v>
      </c>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row>
    <row r="102" spans="1:53" x14ac:dyDescent="0.3">
      <c r="A102" s="221" t="str">
        <f>IF(AND(AQ!$C$14="", AQ!$L$14=""),
     IF(DB!C101&lt;&gt;"", DB!C101, ""),
     IF(AQ!$C$14="",
        IF(DB!C101&lt;&gt;"", DB!C101, ""),
        IFERROR(
            IF(HLOOKUP(AQ!$C$14, $E$1:$X$105, D101, FALSE)&lt;&gt;"",
               HLOOKUP(AQ!$C$14, $E$1:$X$105, D101, FALSE),
               ""),
            "")
     )
)</f>
        <v>Wheelchairs</v>
      </c>
      <c r="B102" s="221"/>
      <c r="C102" s="219" t="s">
        <v>182</v>
      </c>
      <c r="D102" s="219">
        <v>102</v>
      </c>
      <c r="E102" s="219"/>
      <c r="F102" s="219"/>
      <c r="G102" s="219"/>
      <c r="H102" s="219"/>
      <c r="I102" s="219"/>
      <c r="J102" s="219"/>
      <c r="K102" s="219"/>
      <c r="L102" s="219"/>
      <c r="M102" s="219"/>
      <c r="N102" s="219"/>
      <c r="O102" s="219"/>
      <c r="P102" s="219"/>
      <c r="Q102" s="219"/>
      <c r="R102" s="219"/>
      <c r="S102" s="219"/>
      <c r="T102" s="219"/>
      <c r="U102" s="219"/>
      <c r="V102" s="219"/>
      <c r="W102" s="219"/>
      <c r="X102" s="219"/>
      <c r="Y102" s="219" t="s">
        <v>323</v>
      </c>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row>
    <row r="103" spans="1:53" x14ac:dyDescent="0.3">
      <c r="A103" s="221" t="str">
        <f>IF(AND(AQ!$C$14="", AQ!$L$14=""),
     IF(DB!C102&lt;&gt;"", DB!C102, ""),
     IF(AQ!$C$14="",
        IF(DB!C102&lt;&gt;"", DB!C102, ""),
        IFERROR(
            IF(HLOOKUP(AQ!$C$14, $E$1:$X$105, D102, FALSE)&lt;&gt;"",
               HLOOKUP(AQ!$C$14, $E$1:$X$105, D102, FALSE),
               ""),
            "")
     )
)</f>
        <v>Woodfire Monitoring</v>
      </c>
      <c r="B103" s="221"/>
      <c r="C103" s="219" t="s">
        <v>50</v>
      </c>
      <c r="D103" s="219">
        <v>103</v>
      </c>
      <c r="E103" s="219"/>
      <c r="F103" s="219"/>
      <c r="G103" s="219"/>
      <c r="H103" s="219"/>
      <c r="I103" s="219"/>
      <c r="J103" s="219"/>
      <c r="K103" s="219"/>
      <c r="L103" s="219"/>
      <c r="M103" s="219"/>
      <c r="N103" s="219"/>
      <c r="O103" s="219"/>
      <c r="P103" s="219"/>
      <c r="Q103" s="219"/>
      <c r="R103" s="219"/>
      <c r="S103" s="219"/>
      <c r="T103" s="219"/>
      <c r="U103" s="219"/>
      <c r="V103" s="219"/>
      <c r="W103" s="219"/>
      <c r="X103" s="219"/>
      <c r="Y103" s="219" t="s">
        <v>324</v>
      </c>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row>
    <row r="104" spans="1:53" x14ac:dyDescent="0.3">
      <c r="A104" s="221" t="str">
        <f>IF(AND(AQ!$C$14="", AQ!$L$14=""),
     IF(DB!C103&lt;&gt;"", DB!C103, ""),
     IF(AQ!$C$14="",
        IF(DB!C103&lt;&gt;"", DB!C103, ""),
        IFERROR(
            IF(HLOOKUP(AQ!$C$14, $E$1:$X$105, D103, FALSE)&lt;&gt;"",
               HLOOKUP(AQ!$C$14, $E$1:$X$105, D103, FALSE),
               ""),
            "")
     )
)</f>
        <v>Other</v>
      </c>
      <c r="B104" s="221"/>
      <c r="C104" s="221"/>
      <c r="D104" s="219">
        <v>104</v>
      </c>
      <c r="E104" s="219"/>
      <c r="F104" s="219"/>
      <c r="G104" s="219"/>
      <c r="H104" s="219"/>
      <c r="I104" s="219"/>
      <c r="J104" s="219"/>
      <c r="K104" s="219"/>
      <c r="L104" s="219"/>
      <c r="M104" s="219"/>
      <c r="N104" s="219"/>
      <c r="O104" s="219"/>
      <c r="P104" s="219" t="e">
        <v>#REF!</v>
      </c>
      <c r="Q104" s="219"/>
      <c r="R104" s="219"/>
      <c r="S104" s="219"/>
      <c r="T104" s="219"/>
      <c r="U104" s="219"/>
      <c r="V104" s="219"/>
      <c r="W104" s="219"/>
      <c r="X104" s="219"/>
      <c r="Y104" s="219" t="s">
        <v>325</v>
      </c>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row>
    <row r="105" spans="1:53" x14ac:dyDescent="0.3">
      <c r="A105" s="221"/>
      <c r="B105" s="221"/>
      <c r="C105" s="221"/>
      <c r="D105" s="219">
        <v>105</v>
      </c>
      <c r="E105" s="219"/>
      <c r="F105" s="219"/>
      <c r="G105" s="219"/>
      <c r="H105" s="219"/>
      <c r="I105" s="219"/>
      <c r="J105" s="219"/>
      <c r="K105" s="219"/>
      <c r="L105" s="219"/>
      <c r="M105" s="219"/>
      <c r="N105" s="219"/>
      <c r="O105" s="219"/>
      <c r="P105" s="219" t="e">
        <v>#REF!</v>
      </c>
      <c r="Q105" s="219"/>
      <c r="R105" s="219"/>
      <c r="S105" s="219"/>
      <c r="T105" s="219"/>
      <c r="U105" s="219"/>
      <c r="V105" s="219"/>
      <c r="W105" s="219"/>
      <c r="X105" s="219"/>
      <c r="Y105" s="219" t="s">
        <v>326</v>
      </c>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c r="AV105" s="221"/>
      <c r="AW105" s="221"/>
      <c r="AX105" s="221"/>
      <c r="AY105" s="221"/>
      <c r="AZ105" s="221"/>
      <c r="BA105" s="221"/>
    </row>
    <row r="106" spans="1:53" x14ac:dyDescent="0.3">
      <c r="A106" s="221"/>
      <c r="B106" s="221"/>
      <c r="C106" s="221"/>
      <c r="D106" s="219">
        <v>106</v>
      </c>
      <c r="E106" s="219" t="str">
        <f>E1</f>
        <v>Automation &amp; Instrumentation</v>
      </c>
      <c r="F106" s="219" t="str">
        <f t="shared" ref="F106:X106" si="0">F1</f>
        <v>Automotive</v>
      </c>
      <c r="G106" s="219" t="str">
        <f t="shared" si="0"/>
        <v>Aviation</v>
      </c>
      <c r="H106" s="219" t="str">
        <f t="shared" si="0"/>
        <v>Environment Monitoring</v>
      </c>
      <c r="I106" s="219" t="str">
        <f t="shared" si="0"/>
        <v>Internet Of Things</v>
      </c>
      <c r="J106" s="219" t="str">
        <f t="shared" si="0"/>
        <v>Lighting &amp; Signaling</v>
      </c>
      <c r="K106" s="219" t="str">
        <f t="shared" si="0"/>
        <v>Medical</v>
      </c>
      <c r="L106" s="219" t="str">
        <f t="shared" si="0"/>
        <v>Military / Soldier System</v>
      </c>
      <c r="M106" s="219" t="str">
        <f t="shared" si="0"/>
        <v>Mining</v>
      </c>
      <c r="N106" s="219" t="str">
        <f t="shared" si="0"/>
        <v>Mobility</v>
      </c>
      <c r="O106" s="219" t="str">
        <f t="shared" si="0"/>
        <v>Oil &amp; Gas</v>
      </c>
      <c r="P106" s="219" t="str">
        <f t="shared" si="0"/>
        <v>Other</v>
      </c>
      <c r="Q106" s="219" t="str">
        <f t="shared" si="0"/>
        <v>Professional Power Tools</v>
      </c>
      <c r="R106" s="219" t="str">
        <f t="shared" si="0"/>
        <v>Search &amp; Rescue</v>
      </c>
      <c r="S106" s="219" t="str">
        <f t="shared" si="0"/>
        <v>Security</v>
      </c>
      <c r="T106" s="219" t="str">
        <f t="shared" si="0"/>
        <v>Space</v>
      </c>
      <c r="U106" s="219" t="str">
        <f t="shared" si="0"/>
        <v>Telecom</v>
      </c>
      <c r="V106" s="219" t="str">
        <f t="shared" si="0"/>
        <v>Tracking</v>
      </c>
      <c r="W106" s="219" t="str">
        <f t="shared" si="0"/>
        <v>Urban Infrastructures</v>
      </c>
      <c r="X106" s="219" t="str">
        <f t="shared" si="0"/>
        <v>Utility Metering</v>
      </c>
      <c r="Y106" s="219" t="s">
        <v>327</v>
      </c>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1"/>
      <c r="AU106" s="221"/>
      <c r="AV106" s="221"/>
      <c r="AW106" s="221"/>
      <c r="AX106" s="221"/>
      <c r="AY106" s="221"/>
      <c r="AZ106" s="221"/>
      <c r="BA106" s="221"/>
    </row>
    <row r="107" spans="1:53" x14ac:dyDescent="0.3">
      <c r="A107" s="221"/>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19" t="s">
        <v>328</v>
      </c>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c r="AV107" s="221"/>
      <c r="AW107" s="221"/>
      <c r="AX107" s="221"/>
      <c r="AY107" s="221"/>
      <c r="AZ107" s="221"/>
      <c r="BA107" s="221"/>
    </row>
    <row r="108" spans="1:53" x14ac:dyDescent="0.3">
      <c r="A108" s="221"/>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19" t="s">
        <v>329</v>
      </c>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1"/>
      <c r="AU108" s="221"/>
      <c r="AV108" s="221"/>
      <c r="AW108" s="221"/>
      <c r="AX108" s="221"/>
      <c r="AY108" s="221"/>
      <c r="AZ108" s="221"/>
      <c r="BA108" s="221"/>
    </row>
    <row r="109" spans="1:53" x14ac:dyDescent="0.3">
      <c r="A109" s="221"/>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19" t="s">
        <v>330</v>
      </c>
      <c r="Z109" s="221"/>
      <c r="AA109" s="221"/>
      <c r="AB109" s="221"/>
      <c r="AC109" s="221"/>
      <c r="AD109" s="221"/>
      <c r="AE109" s="221"/>
      <c r="AF109" s="221"/>
      <c r="AG109" s="221"/>
      <c r="AH109" s="221"/>
      <c r="AI109" s="221"/>
      <c r="AJ109" s="221"/>
      <c r="AK109" s="221"/>
      <c r="AL109" s="221"/>
      <c r="AM109" s="221"/>
      <c r="AN109" s="221"/>
      <c r="AO109" s="221"/>
      <c r="AP109" s="221"/>
      <c r="AQ109" s="221"/>
      <c r="AR109" s="221"/>
      <c r="AS109" s="221"/>
      <c r="AT109" s="221"/>
      <c r="AU109" s="221"/>
      <c r="AV109" s="221"/>
      <c r="AW109" s="221"/>
      <c r="AX109" s="221"/>
      <c r="AY109" s="221"/>
      <c r="AZ109" s="221"/>
      <c r="BA109" s="221"/>
    </row>
    <row r="110" spans="1:53" x14ac:dyDescent="0.3">
      <c r="A110" s="22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19" t="s">
        <v>331</v>
      </c>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row>
    <row r="111" spans="1:53" x14ac:dyDescent="0.3">
      <c r="A111" s="22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19" t="s">
        <v>332</v>
      </c>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row>
    <row r="112" spans="1:53" x14ac:dyDescent="0.3">
      <c r="A112" s="221"/>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19" t="s">
        <v>333</v>
      </c>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221"/>
      <c r="BA112" s="221"/>
    </row>
    <row r="113" spans="1:53" x14ac:dyDescent="0.3">
      <c r="A113" s="221"/>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19" t="s">
        <v>334</v>
      </c>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1"/>
      <c r="AZ113" s="221"/>
      <c r="BA113" s="221"/>
    </row>
    <row r="114" spans="1:53" x14ac:dyDescent="0.3">
      <c r="A114" s="221"/>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19" t="s">
        <v>335</v>
      </c>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c r="AT114" s="221"/>
      <c r="AU114" s="221"/>
      <c r="AV114" s="221"/>
      <c r="AW114" s="221"/>
      <c r="AX114" s="221"/>
      <c r="AY114" s="221"/>
      <c r="AZ114" s="221"/>
      <c r="BA114" s="221"/>
    </row>
    <row r="115" spans="1:53" x14ac:dyDescent="0.3">
      <c r="A115" s="221"/>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19" t="s">
        <v>336</v>
      </c>
      <c r="Z115" s="221"/>
      <c r="AA115" s="221"/>
      <c r="AB115" s="221"/>
      <c r="AC115" s="221"/>
      <c r="AD115" s="221"/>
      <c r="AE115" s="221"/>
      <c r="AF115" s="221"/>
      <c r="AG115" s="221"/>
      <c r="AH115" s="221"/>
      <c r="AI115" s="221"/>
      <c r="AJ115" s="221"/>
      <c r="AK115" s="221"/>
      <c r="AL115" s="221"/>
      <c r="AM115" s="221"/>
      <c r="AN115" s="221"/>
      <c r="AO115" s="221"/>
      <c r="AP115" s="221"/>
      <c r="AQ115" s="221"/>
      <c r="AR115" s="221"/>
      <c r="AS115" s="221"/>
      <c r="AT115" s="221"/>
      <c r="AU115" s="221"/>
      <c r="AV115" s="221"/>
      <c r="AW115" s="221"/>
      <c r="AX115" s="221"/>
      <c r="AY115" s="221"/>
      <c r="AZ115" s="221"/>
      <c r="BA115" s="221"/>
    </row>
    <row r="116" spans="1:53" x14ac:dyDescent="0.3">
      <c r="A116" s="221"/>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19" t="s">
        <v>337</v>
      </c>
      <c r="Z116" s="221"/>
      <c r="AA116" s="221"/>
      <c r="AB116" s="221"/>
      <c r="AC116" s="221"/>
      <c r="AD116" s="221"/>
      <c r="AE116" s="221"/>
      <c r="AF116" s="221"/>
      <c r="AG116" s="221"/>
      <c r="AH116" s="221"/>
      <c r="AI116" s="221"/>
      <c r="AJ116" s="221"/>
      <c r="AK116" s="221"/>
      <c r="AL116" s="221"/>
      <c r="AM116" s="221"/>
      <c r="AN116" s="221"/>
      <c r="AO116" s="221"/>
      <c r="AP116" s="221"/>
      <c r="AQ116" s="221"/>
      <c r="AR116" s="221"/>
      <c r="AS116" s="221"/>
      <c r="AT116" s="221"/>
      <c r="AU116" s="221"/>
      <c r="AV116" s="221"/>
      <c r="AW116" s="221"/>
      <c r="AX116" s="221"/>
      <c r="AY116" s="221"/>
      <c r="AZ116" s="221"/>
      <c r="BA116" s="221"/>
    </row>
    <row r="117" spans="1:53" x14ac:dyDescent="0.3">
      <c r="A117" s="221"/>
      <c r="B117" s="221"/>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19" t="s">
        <v>338</v>
      </c>
      <c r="Z117" s="221"/>
      <c r="AA117" s="221"/>
      <c r="AB117" s="221"/>
      <c r="AC117" s="221"/>
      <c r="AD117" s="221"/>
      <c r="AE117" s="221"/>
      <c r="AF117" s="221"/>
      <c r="AG117" s="221"/>
      <c r="AH117" s="221"/>
      <c r="AI117" s="221"/>
      <c r="AJ117" s="221"/>
      <c r="AK117" s="221"/>
      <c r="AL117" s="221"/>
      <c r="AM117" s="221"/>
      <c r="AN117" s="221"/>
      <c r="AO117" s="221"/>
      <c r="AP117" s="221"/>
      <c r="AQ117" s="221"/>
      <c r="AR117" s="221"/>
      <c r="AS117" s="221"/>
      <c r="AT117" s="221"/>
      <c r="AU117" s="221"/>
      <c r="AV117" s="221"/>
      <c r="AW117" s="221"/>
      <c r="AX117" s="221"/>
      <c r="AY117" s="221"/>
      <c r="AZ117" s="221"/>
      <c r="BA117" s="221"/>
    </row>
    <row r="118" spans="1:53" x14ac:dyDescent="0.3">
      <c r="A118" s="221"/>
      <c r="B118" s="221"/>
      <c r="C118" s="221"/>
      <c r="D118" s="221"/>
      <c r="E118" s="221"/>
      <c r="F118" s="221"/>
      <c r="G118" s="221"/>
      <c r="H118" s="221"/>
      <c r="I118" s="221"/>
      <c r="J118" s="221"/>
      <c r="K118" s="221"/>
      <c r="L118" s="221"/>
      <c r="M118" s="221"/>
      <c r="N118" s="221"/>
      <c r="O118" s="221"/>
      <c r="P118" s="221"/>
      <c r="Q118" s="221"/>
      <c r="R118" s="221"/>
      <c r="S118" s="221"/>
      <c r="T118" s="221"/>
      <c r="U118" s="221"/>
      <c r="V118" s="221"/>
      <c r="W118" s="221"/>
      <c r="X118" s="221"/>
      <c r="Y118" s="219" t="s">
        <v>339</v>
      </c>
      <c r="Z118" s="221"/>
      <c r="AA118" s="221"/>
      <c r="AB118" s="221"/>
      <c r="AC118" s="221"/>
      <c r="AD118" s="221"/>
      <c r="AE118" s="221"/>
      <c r="AF118" s="221"/>
      <c r="AG118" s="221"/>
      <c r="AH118" s="221"/>
      <c r="AI118" s="221"/>
      <c r="AJ118" s="221"/>
      <c r="AK118" s="221"/>
      <c r="AL118" s="221"/>
      <c r="AM118" s="221"/>
      <c r="AN118" s="221"/>
      <c r="AO118" s="221"/>
      <c r="AP118" s="221"/>
      <c r="AQ118" s="221"/>
      <c r="AR118" s="221"/>
      <c r="AS118" s="221"/>
      <c r="AT118" s="221"/>
      <c r="AU118" s="221"/>
      <c r="AV118" s="221"/>
      <c r="AW118" s="221"/>
      <c r="AX118" s="221"/>
      <c r="AY118" s="221"/>
      <c r="AZ118" s="221"/>
      <c r="BA118" s="221"/>
    </row>
    <row r="119" spans="1:53" x14ac:dyDescent="0.3">
      <c r="A119" s="221"/>
      <c r="B119" s="221"/>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19" t="s">
        <v>340</v>
      </c>
      <c r="Z119" s="221"/>
      <c r="AA119" s="221"/>
      <c r="AB119" s="221"/>
      <c r="AC119" s="221"/>
      <c r="AD119" s="221"/>
      <c r="AE119" s="221"/>
      <c r="AF119" s="221"/>
      <c r="AG119" s="221"/>
      <c r="AH119" s="221"/>
      <c r="AI119" s="221"/>
      <c r="AJ119" s="221"/>
      <c r="AK119" s="221"/>
      <c r="AL119" s="221"/>
      <c r="AM119" s="221"/>
      <c r="AN119" s="221"/>
      <c r="AO119" s="221"/>
      <c r="AP119" s="221"/>
      <c r="AQ119" s="221"/>
      <c r="AR119" s="221"/>
      <c r="AS119" s="221"/>
      <c r="AT119" s="221"/>
      <c r="AU119" s="221"/>
      <c r="AV119" s="221"/>
      <c r="AW119" s="221"/>
      <c r="AX119" s="221"/>
      <c r="AY119" s="221"/>
      <c r="AZ119" s="221"/>
      <c r="BA119" s="221"/>
    </row>
    <row r="120" spans="1:53" x14ac:dyDescent="0.3">
      <c r="A120" s="221"/>
      <c r="B120" s="221"/>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19" t="s">
        <v>341</v>
      </c>
      <c r="Z120" s="221"/>
      <c r="AA120" s="221"/>
      <c r="AB120" s="221"/>
      <c r="AC120" s="221"/>
      <c r="AD120" s="221"/>
      <c r="AE120" s="221"/>
      <c r="AF120" s="221"/>
      <c r="AG120" s="221"/>
      <c r="AH120" s="221"/>
      <c r="AI120" s="221"/>
      <c r="AJ120" s="221"/>
      <c r="AK120" s="221"/>
      <c r="AL120" s="221"/>
      <c r="AM120" s="221"/>
      <c r="AN120" s="221"/>
      <c r="AO120" s="221"/>
      <c r="AP120" s="221"/>
      <c r="AQ120" s="221"/>
      <c r="AR120" s="221"/>
      <c r="AS120" s="221"/>
      <c r="AT120" s="221"/>
      <c r="AU120" s="221"/>
      <c r="AV120" s="221"/>
      <c r="AW120" s="221"/>
      <c r="AX120" s="221"/>
      <c r="AY120" s="221"/>
      <c r="AZ120" s="221"/>
      <c r="BA120" s="221"/>
    </row>
    <row r="121" spans="1:53" x14ac:dyDescent="0.3">
      <c r="A121" s="221"/>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19" t="s">
        <v>342</v>
      </c>
      <c r="Z121" s="221"/>
      <c r="AA121" s="221"/>
      <c r="AB121" s="221"/>
      <c r="AC121" s="221"/>
      <c r="AD121" s="221"/>
      <c r="AE121" s="221"/>
      <c r="AF121" s="221"/>
      <c r="AG121" s="221"/>
      <c r="AH121" s="221"/>
      <c r="AI121" s="221"/>
      <c r="AJ121" s="221"/>
      <c r="AK121" s="221"/>
      <c r="AL121" s="221"/>
      <c r="AM121" s="221"/>
      <c r="AN121" s="221"/>
      <c r="AO121" s="221"/>
      <c r="AP121" s="221"/>
      <c r="AQ121" s="221"/>
      <c r="AR121" s="221"/>
      <c r="AS121" s="221"/>
      <c r="AT121" s="221"/>
      <c r="AU121" s="221"/>
      <c r="AV121" s="221"/>
      <c r="AW121" s="221"/>
      <c r="AX121" s="221"/>
      <c r="AY121" s="221"/>
      <c r="AZ121" s="221"/>
      <c r="BA121" s="221"/>
    </row>
    <row r="122" spans="1:53" x14ac:dyDescent="0.3">
      <c r="A122" s="221"/>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19" t="s">
        <v>343</v>
      </c>
      <c r="Z122" s="221"/>
      <c r="AA122" s="221"/>
      <c r="AB122" s="221"/>
      <c r="AC122" s="221"/>
      <c r="AD122" s="221"/>
      <c r="AE122" s="221"/>
      <c r="AF122" s="221"/>
      <c r="AG122" s="221"/>
      <c r="AH122" s="221"/>
      <c r="AI122" s="221"/>
      <c r="AJ122" s="221"/>
      <c r="AK122" s="221"/>
      <c r="AL122" s="221"/>
      <c r="AM122" s="221"/>
      <c r="AN122" s="221"/>
      <c r="AO122" s="221"/>
      <c r="AP122" s="221"/>
      <c r="AQ122" s="221"/>
      <c r="AR122" s="221"/>
      <c r="AS122" s="221"/>
      <c r="AT122" s="221"/>
      <c r="AU122" s="221"/>
      <c r="AV122" s="221"/>
      <c r="AW122" s="221"/>
      <c r="AX122" s="221"/>
      <c r="AY122" s="221"/>
      <c r="AZ122" s="221"/>
      <c r="BA122" s="221"/>
    </row>
    <row r="123" spans="1:53" x14ac:dyDescent="0.3">
      <c r="A123" s="221"/>
      <c r="B123" s="221"/>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19" t="s">
        <v>344</v>
      </c>
      <c r="Z123" s="221"/>
      <c r="AA123" s="221"/>
      <c r="AB123" s="221"/>
      <c r="AC123" s="221"/>
      <c r="AD123" s="221"/>
      <c r="AE123" s="221"/>
      <c r="AF123" s="221"/>
      <c r="AG123" s="221"/>
      <c r="AH123" s="221"/>
      <c r="AI123" s="221"/>
      <c r="AJ123" s="221"/>
      <c r="AK123" s="221"/>
      <c r="AL123" s="221"/>
      <c r="AM123" s="221"/>
      <c r="AN123" s="221"/>
      <c r="AO123" s="221"/>
      <c r="AP123" s="221"/>
      <c r="AQ123" s="221"/>
      <c r="AR123" s="221"/>
      <c r="AS123" s="221"/>
      <c r="AT123" s="221"/>
      <c r="AU123" s="221"/>
      <c r="AV123" s="221"/>
      <c r="AW123" s="221"/>
      <c r="AX123" s="221"/>
      <c r="AY123" s="221"/>
      <c r="AZ123" s="221"/>
      <c r="BA123" s="221"/>
    </row>
    <row r="124" spans="1:53" x14ac:dyDescent="0.3">
      <c r="A124" s="221"/>
      <c r="B124" s="221"/>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19" t="s">
        <v>345</v>
      </c>
      <c r="Z124" s="221"/>
      <c r="AA124" s="221"/>
      <c r="AB124" s="221"/>
      <c r="AC124" s="221"/>
      <c r="AD124" s="221"/>
      <c r="AE124" s="221"/>
      <c r="AF124" s="221"/>
      <c r="AG124" s="221"/>
      <c r="AH124" s="221"/>
      <c r="AI124" s="221"/>
      <c r="AJ124" s="221"/>
      <c r="AK124" s="221"/>
      <c r="AL124" s="221"/>
      <c r="AM124" s="221"/>
      <c r="AN124" s="221"/>
      <c r="AO124" s="221"/>
      <c r="AP124" s="221"/>
      <c r="AQ124" s="221"/>
      <c r="AR124" s="221"/>
      <c r="AS124" s="221"/>
      <c r="AT124" s="221"/>
      <c r="AU124" s="221"/>
      <c r="AV124" s="221"/>
      <c r="AW124" s="221"/>
      <c r="AX124" s="221"/>
      <c r="AY124" s="221"/>
      <c r="AZ124" s="221"/>
      <c r="BA124" s="221"/>
    </row>
    <row r="125" spans="1:53" x14ac:dyDescent="0.3">
      <c r="A125" s="221"/>
      <c r="B125" s="221"/>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19" t="s">
        <v>346</v>
      </c>
      <c r="Z125" s="221"/>
      <c r="AA125" s="221"/>
      <c r="AB125" s="221"/>
      <c r="AC125" s="221"/>
      <c r="AD125" s="221"/>
      <c r="AE125" s="221"/>
      <c r="AF125" s="221"/>
      <c r="AG125" s="221"/>
      <c r="AH125" s="221"/>
      <c r="AI125" s="221"/>
      <c r="AJ125" s="221"/>
      <c r="AK125" s="221"/>
      <c r="AL125" s="221"/>
      <c r="AM125" s="221"/>
      <c r="AN125" s="221"/>
      <c r="AO125" s="221"/>
      <c r="AP125" s="221"/>
      <c r="AQ125" s="221"/>
      <c r="AR125" s="221"/>
      <c r="AS125" s="221"/>
      <c r="AT125" s="221"/>
      <c r="AU125" s="221"/>
      <c r="AV125" s="221"/>
      <c r="AW125" s="221"/>
      <c r="AX125" s="221"/>
      <c r="AY125" s="221"/>
      <c r="AZ125" s="221"/>
      <c r="BA125" s="221"/>
    </row>
    <row r="126" spans="1:53" x14ac:dyDescent="0.3">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19" t="s">
        <v>347</v>
      </c>
      <c r="Z126" s="221"/>
      <c r="AA126" s="221"/>
      <c r="AB126" s="221"/>
      <c r="AC126" s="221"/>
      <c r="AD126" s="221"/>
      <c r="AE126" s="221"/>
      <c r="AF126" s="221"/>
      <c r="AG126" s="221"/>
      <c r="AH126" s="221"/>
      <c r="AI126" s="221"/>
      <c r="AJ126" s="221"/>
      <c r="AK126" s="221"/>
      <c r="AL126" s="221"/>
      <c r="AM126" s="221"/>
      <c r="AN126" s="221"/>
      <c r="AO126" s="221"/>
      <c r="AP126" s="221"/>
      <c r="AQ126" s="221"/>
      <c r="AR126" s="221"/>
      <c r="AS126" s="221"/>
      <c r="AT126" s="221"/>
      <c r="AU126" s="221"/>
      <c r="AV126" s="221"/>
      <c r="AW126" s="221"/>
      <c r="AX126" s="221"/>
      <c r="AY126" s="221"/>
      <c r="AZ126" s="221"/>
      <c r="BA126" s="221"/>
    </row>
    <row r="127" spans="1:53" x14ac:dyDescent="0.3">
      <c r="A127" s="221"/>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19" t="s">
        <v>348</v>
      </c>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1"/>
      <c r="AX127" s="221"/>
      <c r="AY127" s="221"/>
      <c r="AZ127" s="221"/>
      <c r="BA127" s="221"/>
    </row>
    <row r="128" spans="1:53" x14ac:dyDescent="0.3">
      <c r="A128" s="221"/>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19" t="s">
        <v>349</v>
      </c>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1"/>
      <c r="AV128" s="221"/>
      <c r="AW128" s="221"/>
      <c r="AX128" s="221"/>
      <c r="AY128" s="221"/>
      <c r="AZ128" s="221"/>
      <c r="BA128" s="221"/>
    </row>
    <row r="129" spans="1:53" x14ac:dyDescent="0.3">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19" t="s">
        <v>350</v>
      </c>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21"/>
      <c r="AV129" s="221"/>
      <c r="AW129" s="221"/>
      <c r="AX129" s="221"/>
      <c r="AY129" s="221"/>
      <c r="AZ129" s="221"/>
      <c r="BA129" s="221"/>
    </row>
    <row r="130" spans="1:53" x14ac:dyDescent="0.3">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19" t="s">
        <v>351</v>
      </c>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1"/>
      <c r="AV130" s="221"/>
      <c r="AW130" s="221"/>
      <c r="AX130" s="221"/>
      <c r="AY130" s="221"/>
      <c r="AZ130" s="221"/>
      <c r="BA130" s="221"/>
    </row>
    <row r="131" spans="1:53" x14ac:dyDescent="0.3">
      <c r="A131" s="221"/>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19" t="s">
        <v>352</v>
      </c>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1"/>
      <c r="AV131" s="221"/>
      <c r="AW131" s="221"/>
      <c r="AX131" s="221"/>
      <c r="AY131" s="221"/>
      <c r="AZ131" s="221"/>
      <c r="BA131" s="221"/>
    </row>
    <row r="132" spans="1:53" x14ac:dyDescent="0.3">
      <c r="A132" s="221"/>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19" t="s">
        <v>353</v>
      </c>
      <c r="Z132" s="221"/>
      <c r="AA132" s="221"/>
      <c r="AB132" s="221"/>
      <c r="AC132" s="221"/>
      <c r="AD132" s="221"/>
      <c r="AE132" s="221"/>
      <c r="AF132" s="221"/>
      <c r="AG132" s="221"/>
      <c r="AH132" s="221"/>
      <c r="AI132" s="221"/>
      <c r="AJ132" s="221"/>
      <c r="AK132" s="221"/>
      <c r="AL132" s="221"/>
      <c r="AM132" s="221"/>
      <c r="AN132" s="221"/>
      <c r="AO132" s="221"/>
      <c r="AP132" s="221"/>
      <c r="AQ132" s="221"/>
      <c r="AR132" s="221"/>
      <c r="AS132" s="221"/>
      <c r="AT132" s="221"/>
      <c r="AU132" s="221"/>
      <c r="AV132" s="221"/>
      <c r="AW132" s="221"/>
      <c r="AX132" s="221"/>
      <c r="AY132" s="221"/>
      <c r="AZ132" s="221"/>
      <c r="BA132" s="221"/>
    </row>
    <row r="133" spans="1:53" x14ac:dyDescent="0.3">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19" t="s">
        <v>354</v>
      </c>
      <c r="Z133" s="221"/>
      <c r="AA133" s="221"/>
      <c r="AB133" s="221"/>
      <c r="AC133" s="221"/>
      <c r="AD133" s="221"/>
      <c r="AE133" s="221"/>
      <c r="AF133" s="221"/>
      <c r="AG133" s="221"/>
      <c r="AH133" s="221"/>
      <c r="AI133" s="221"/>
      <c r="AJ133" s="221"/>
      <c r="AK133" s="221"/>
      <c r="AL133" s="221"/>
      <c r="AM133" s="221"/>
      <c r="AN133" s="221"/>
      <c r="AO133" s="221"/>
      <c r="AP133" s="221"/>
      <c r="AQ133" s="221"/>
      <c r="AR133" s="221"/>
      <c r="AS133" s="221"/>
      <c r="AT133" s="221"/>
      <c r="AU133" s="221"/>
      <c r="AV133" s="221"/>
      <c r="AW133" s="221"/>
      <c r="AX133" s="221"/>
      <c r="AY133" s="221"/>
      <c r="AZ133" s="221"/>
      <c r="BA133" s="221"/>
    </row>
    <row r="134" spans="1:53" x14ac:dyDescent="0.3">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19" t="s">
        <v>355</v>
      </c>
      <c r="Z134" s="221"/>
      <c r="AA134" s="221"/>
      <c r="AB134" s="221"/>
      <c r="AC134" s="221"/>
      <c r="AD134" s="221"/>
      <c r="AE134" s="221"/>
      <c r="AF134" s="221"/>
      <c r="AG134" s="221"/>
      <c r="AH134" s="221"/>
      <c r="AI134" s="221"/>
      <c r="AJ134" s="221"/>
      <c r="AK134" s="221"/>
      <c r="AL134" s="221"/>
      <c r="AM134" s="221"/>
      <c r="AN134" s="221"/>
      <c r="AO134" s="221"/>
      <c r="AP134" s="221"/>
      <c r="AQ134" s="221"/>
      <c r="AR134" s="221"/>
      <c r="AS134" s="221"/>
      <c r="AT134" s="221"/>
      <c r="AU134" s="221"/>
      <c r="AV134" s="221"/>
      <c r="AW134" s="221"/>
      <c r="AX134" s="221"/>
      <c r="AY134" s="221"/>
      <c r="AZ134" s="221"/>
      <c r="BA134" s="221"/>
    </row>
    <row r="135" spans="1:53" x14ac:dyDescent="0.3">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19" t="s">
        <v>356</v>
      </c>
      <c r="Z135" s="221"/>
      <c r="AA135" s="221"/>
      <c r="AB135" s="221"/>
      <c r="AC135" s="221"/>
      <c r="AD135" s="221"/>
      <c r="AE135" s="221"/>
      <c r="AF135" s="221"/>
      <c r="AG135" s="221"/>
      <c r="AH135" s="221"/>
      <c r="AI135" s="221"/>
      <c r="AJ135" s="221"/>
      <c r="AK135" s="221"/>
      <c r="AL135" s="221"/>
      <c r="AM135" s="221"/>
      <c r="AN135" s="221"/>
      <c r="AO135" s="221"/>
      <c r="AP135" s="221"/>
      <c r="AQ135" s="221"/>
      <c r="AR135" s="221"/>
      <c r="AS135" s="221"/>
      <c r="AT135" s="221"/>
      <c r="AU135" s="221"/>
      <c r="AV135" s="221"/>
      <c r="AW135" s="221"/>
      <c r="AX135" s="221"/>
      <c r="AY135" s="221"/>
      <c r="AZ135" s="221"/>
      <c r="BA135" s="221"/>
    </row>
    <row r="136" spans="1:53" x14ac:dyDescent="0.3">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19" t="s">
        <v>357</v>
      </c>
      <c r="Z136" s="221"/>
      <c r="AA136" s="221"/>
      <c r="AB136" s="221"/>
      <c r="AC136" s="221"/>
      <c r="AD136" s="221"/>
      <c r="AE136" s="221"/>
      <c r="AF136" s="221"/>
      <c r="AG136" s="221"/>
      <c r="AH136" s="221"/>
      <c r="AI136" s="221"/>
      <c r="AJ136" s="221"/>
      <c r="AK136" s="221"/>
      <c r="AL136" s="221"/>
      <c r="AM136" s="221"/>
      <c r="AN136" s="221"/>
      <c r="AO136" s="221"/>
      <c r="AP136" s="221"/>
      <c r="AQ136" s="221"/>
      <c r="AR136" s="221"/>
      <c r="AS136" s="221"/>
      <c r="AT136" s="221"/>
      <c r="AU136" s="221"/>
      <c r="AV136" s="221"/>
      <c r="AW136" s="221"/>
      <c r="AX136" s="221"/>
      <c r="AY136" s="221"/>
      <c r="AZ136" s="221"/>
      <c r="BA136" s="221"/>
    </row>
    <row r="137" spans="1:53" x14ac:dyDescent="0.3">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19" t="s">
        <v>358</v>
      </c>
      <c r="Z137" s="221"/>
      <c r="AA137" s="221"/>
      <c r="AB137" s="221"/>
      <c r="AC137" s="221"/>
      <c r="AD137" s="221"/>
      <c r="AE137" s="221"/>
      <c r="AF137" s="221"/>
      <c r="AG137" s="221"/>
      <c r="AH137" s="221"/>
      <c r="AI137" s="221"/>
      <c r="AJ137" s="221"/>
      <c r="AK137" s="221"/>
      <c r="AL137" s="221"/>
      <c r="AM137" s="221"/>
      <c r="AN137" s="221"/>
      <c r="AO137" s="221"/>
      <c r="AP137" s="221"/>
      <c r="AQ137" s="221"/>
      <c r="AR137" s="221"/>
      <c r="AS137" s="221"/>
      <c r="AT137" s="221"/>
      <c r="AU137" s="221"/>
      <c r="AV137" s="221"/>
      <c r="AW137" s="221"/>
      <c r="AX137" s="221"/>
      <c r="AY137" s="221"/>
      <c r="AZ137" s="221"/>
      <c r="BA137" s="221"/>
    </row>
    <row r="138" spans="1:53" x14ac:dyDescent="0.3">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19" t="s">
        <v>359</v>
      </c>
      <c r="Z138" s="221"/>
      <c r="AA138" s="221"/>
      <c r="AB138" s="221"/>
      <c r="AC138" s="221"/>
      <c r="AD138" s="221"/>
      <c r="AE138" s="221"/>
      <c r="AF138" s="221"/>
      <c r="AG138" s="221"/>
      <c r="AH138" s="221"/>
      <c r="AI138" s="221"/>
      <c r="AJ138" s="221"/>
      <c r="AK138" s="221"/>
      <c r="AL138" s="221"/>
      <c r="AM138" s="221"/>
      <c r="AN138" s="221"/>
      <c r="AO138" s="221"/>
      <c r="AP138" s="221"/>
      <c r="AQ138" s="221"/>
      <c r="AR138" s="221"/>
      <c r="AS138" s="221"/>
      <c r="AT138" s="221"/>
      <c r="AU138" s="221"/>
      <c r="AV138" s="221"/>
      <c r="AW138" s="221"/>
      <c r="AX138" s="221"/>
      <c r="AY138" s="221"/>
      <c r="AZ138" s="221"/>
      <c r="BA138" s="221"/>
    </row>
    <row r="139" spans="1:53" x14ac:dyDescent="0.3">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19" t="s">
        <v>360</v>
      </c>
      <c r="Z139" s="221"/>
      <c r="AA139" s="221"/>
      <c r="AB139" s="221"/>
      <c r="AC139" s="221"/>
      <c r="AD139" s="221"/>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c r="BA139" s="221"/>
    </row>
    <row r="140" spans="1:53" x14ac:dyDescent="0.3">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19" t="s">
        <v>361</v>
      </c>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c r="BA140" s="221"/>
    </row>
    <row r="141" spans="1:53" x14ac:dyDescent="0.3">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19" t="s">
        <v>362</v>
      </c>
      <c r="Z141" s="221"/>
      <c r="AA141" s="221"/>
      <c r="AB141" s="221"/>
      <c r="AC141" s="221"/>
      <c r="AD141" s="221"/>
      <c r="AE141" s="221"/>
      <c r="AF141" s="221"/>
      <c r="AG141" s="221"/>
      <c r="AH141" s="221"/>
      <c r="AI141" s="221"/>
      <c r="AJ141" s="221"/>
      <c r="AK141" s="221"/>
      <c r="AL141" s="221"/>
      <c r="AM141" s="221"/>
      <c r="AN141" s="221"/>
      <c r="AO141" s="221"/>
      <c r="AP141" s="221"/>
      <c r="AQ141" s="221"/>
      <c r="AR141" s="221"/>
      <c r="AS141" s="221"/>
      <c r="AT141" s="221"/>
      <c r="AU141" s="221"/>
      <c r="AV141" s="221"/>
      <c r="AW141" s="221"/>
      <c r="AX141" s="221"/>
      <c r="AY141" s="221"/>
      <c r="AZ141" s="221"/>
      <c r="BA141" s="221"/>
    </row>
    <row r="142" spans="1:53" x14ac:dyDescent="0.3">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19" t="s">
        <v>363</v>
      </c>
      <c r="Z142" s="221"/>
      <c r="AA142" s="221"/>
      <c r="AB142" s="221"/>
      <c r="AC142" s="221"/>
      <c r="AD142" s="221"/>
      <c r="AE142" s="221"/>
      <c r="AF142" s="221"/>
      <c r="AG142" s="221"/>
      <c r="AH142" s="221"/>
      <c r="AI142" s="221"/>
      <c r="AJ142" s="221"/>
      <c r="AK142" s="221"/>
      <c r="AL142" s="221"/>
      <c r="AM142" s="221"/>
      <c r="AN142" s="221"/>
      <c r="AO142" s="221"/>
      <c r="AP142" s="221"/>
      <c r="AQ142" s="221"/>
      <c r="AR142" s="221"/>
      <c r="AS142" s="221"/>
      <c r="AT142" s="221"/>
      <c r="AU142" s="221"/>
      <c r="AV142" s="221"/>
      <c r="AW142" s="221"/>
      <c r="AX142" s="221"/>
      <c r="AY142" s="221"/>
      <c r="AZ142" s="221"/>
      <c r="BA142" s="221"/>
    </row>
    <row r="143" spans="1:53" x14ac:dyDescent="0.3">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19" t="s">
        <v>364</v>
      </c>
      <c r="Z143" s="221"/>
      <c r="AA143" s="221"/>
      <c r="AB143" s="221"/>
      <c r="AC143" s="221"/>
      <c r="AD143" s="221"/>
      <c r="AE143" s="221"/>
      <c r="AF143" s="221"/>
      <c r="AG143" s="221"/>
      <c r="AH143" s="221"/>
      <c r="AI143" s="221"/>
      <c r="AJ143" s="221"/>
      <c r="AK143" s="221"/>
      <c r="AL143" s="221"/>
      <c r="AM143" s="221"/>
      <c r="AN143" s="221"/>
      <c r="AO143" s="221"/>
      <c r="AP143" s="221"/>
      <c r="AQ143" s="221"/>
      <c r="AR143" s="221"/>
      <c r="AS143" s="221"/>
      <c r="AT143" s="221"/>
      <c r="AU143" s="221"/>
      <c r="AV143" s="221"/>
      <c r="AW143" s="221"/>
      <c r="AX143" s="221"/>
      <c r="AY143" s="221"/>
      <c r="AZ143" s="221"/>
      <c r="BA143" s="221"/>
    </row>
    <row r="144" spans="1:53" x14ac:dyDescent="0.3">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19" t="s">
        <v>365</v>
      </c>
      <c r="Z144" s="221"/>
      <c r="AA144" s="221"/>
      <c r="AB144" s="221"/>
      <c r="AC144" s="221"/>
      <c r="AD144" s="221"/>
      <c r="AE144" s="221"/>
      <c r="AF144" s="221"/>
      <c r="AG144" s="221"/>
      <c r="AH144" s="221"/>
      <c r="AI144" s="221"/>
      <c r="AJ144" s="221"/>
      <c r="AK144" s="221"/>
      <c r="AL144" s="221"/>
      <c r="AM144" s="221"/>
      <c r="AN144" s="221"/>
      <c r="AO144" s="221"/>
      <c r="AP144" s="221"/>
      <c r="AQ144" s="221"/>
      <c r="AR144" s="221"/>
      <c r="AS144" s="221"/>
      <c r="AT144" s="221"/>
      <c r="AU144" s="221"/>
      <c r="AV144" s="221"/>
      <c r="AW144" s="221"/>
      <c r="AX144" s="221"/>
      <c r="AY144" s="221"/>
      <c r="AZ144" s="221"/>
      <c r="BA144" s="221"/>
    </row>
    <row r="145" spans="1:53" x14ac:dyDescent="0.3">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19" t="s">
        <v>366</v>
      </c>
      <c r="Z145" s="221"/>
      <c r="AA145" s="221"/>
      <c r="AB145" s="221"/>
      <c r="AC145" s="221"/>
      <c r="AD145" s="221"/>
      <c r="AE145" s="221"/>
      <c r="AF145" s="221"/>
      <c r="AG145" s="221"/>
      <c r="AH145" s="221"/>
      <c r="AI145" s="221"/>
      <c r="AJ145" s="221"/>
      <c r="AK145" s="221"/>
      <c r="AL145" s="221"/>
      <c r="AM145" s="221"/>
      <c r="AN145" s="221"/>
      <c r="AO145" s="221"/>
      <c r="AP145" s="221"/>
      <c r="AQ145" s="221"/>
      <c r="AR145" s="221"/>
      <c r="AS145" s="221"/>
      <c r="AT145" s="221"/>
      <c r="AU145" s="221"/>
      <c r="AV145" s="221"/>
      <c r="AW145" s="221"/>
      <c r="AX145" s="221"/>
      <c r="AY145" s="221"/>
      <c r="AZ145" s="221"/>
      <c r="BA145" s="221"/>
    </row>
    <row r="146" spans="1:53" x14ac:dyDescent="0.3">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19" t="s">
        <v>367</v>
      </c>
      <c r="Z146" s="221"/>
      <c r="AA146" s="221"/>
      <c r="AB146" s="221"/>
      <c r="AC146" s="221"/>
      <c r="AD146" s="221"/>
      <c r="AE146" s="221"/>
      <c r="AF146" s="221"/>
      <c r="AG146" s="221"/>
      <c r="AH146" s="221"/>
      <c r="AI146" s="221"/>
      <c r="AJ146" s="221"/>
      <c r="AK146" s="221"/>
      <c r="AL146" s="221"/>
      <c r="AM146" s="221"/>
      <c r="AN146" s="221"/>
      <c r="AO146" s="221"/>
      <c r="AP146" s="221"/>
      <c r="AQ146" s="221"/>
      <c r="AR146" s="221"/>
      <c r="AS146" s="221"/>
      <c r="AT146" s="221"/>
      <c r="AU146" s="221"/>
      <c r="AV146" s="221"/>
      <c r="AW146" s="221"/>
      <c r="AX146" s="221"/>
      <c r="AY146" s="221"/>
      <c r="AZ146" s="221"/>
      <c r="BA146" s="221"/>
    </row>
    <row r="147" spans="1:53" x14ac:dyDescent="0.3">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19" t="s">
        <v>368</v>
      </c>
      <c r="Z147" s="221"/>
      <c r="AA147" s="221"/>
      <c r="AB147" s="221"/>
      <c r="AC147" s="221"/>
      <c r="AD147" s="221"/>
      <c r="AE147" s="221"/>
      <c r="AF147" s="221"/>
      <c r="AG147" s="221"/>
      <c r="AH147" s="221"/>
      <c r="AI147" s="221"/>
      <c r="AJ147" s="221"/>
      <c r="AK147" s="221"/>
      <c r="AL147" s="221"/>
      <c r="AM147" s="221"/>
      <c r="AN147" s="221"/>
      <c r="AO147" s="221"/>
      <c r="AP147" s="221"/>
      <c r="AQ147" s="221"/>
      <c r="AR147" s="221"/>
      <c r="AS147" s="221"/>
      <c r="AT147" s="221"/>
      <c r="AU147" s="221"/>
      <c r="AV147" s="221"/>
      <c r="AW147" s="221"/>
      <c r="AX147" s="221"/>
      <c r="AY147" s="221"/>
      <c r="AZ147" s="221"/>
      <c r="BA147" s="221"/>
    </row>
    <row r="148" spans="1:53" x14ac:dyDescent="0.3">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19" t="s">
        <v>369</v>
      </c>
      <c r="Z148" s="221"/>
      <c r="AA148" s="221"/>
      <c r="AB148" s="221"/>
      <c r="AC148" s="221"/>
      <c r="AD148" s="221"/>
      <c r="AE148" s="221"/>
      <c r="AF148" s="221"/>
      <c r="AG148" s="221"/>
      <c r="AH148" s="221"/>
      <c r="AI148" s="221"/>
      <c r="AJ148" s="221"/>
      <c r="AK148" s="221"/>
      <c r="AL148" s="221"/>
      <c r="AM148" s="221"/>
      <c r="AN148" s="221"/>
      <c r="AO148" s="221"/>
      <c r="AP148" s="221"/>
      <c r="AQ148" s="221"/>
      <c r="AR148" s="221"/>
      <c r="AS148" s="221"/>
      <c r="AT148" s="221"/>
      <c r="AU148" s="221"/>
      <c r="AV148" s="221"/>
      <c r="AW148" s="221"/>
      <c r="AX148" s="221"/>
      <c r="AY148" s="221"/>
      <c r="AZ148" s="221"/>
      <c r="BA148" s="221"/>
    </row>
    <row r="149" spans="1:53" x14ac:dyDescent="0.3">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19" t="s">
        <v>370</v>
      </c>
      <c r="Z149" s="221"/>
      <c r="AA149" s="221"/>
      <c r="AB149" s="221"/>
      <c r="AC149" s="221"/>
      <c r="AD149" s="221"/>
      <c r="AE149" s="221"/>
      <c r="AF149" s="221"/>
      <c r="AG149" s="221"/>
      <c r="AH149" s="221"/>
      <c r="AI149" s="221"/>
      <c r="AJ149" s="221"/>
      <c r="AK149" s="221"/>
      <c r="AL149" s="221"/>
      <c r="AM149" s="221"/>
      <c r="AN149" s="221"/>
      <c r="AO149" s="221"/>
      <c r="AP149" s="221"/>
      <c r="AQ149" s="221"/>
      <c r="AR149" s="221"/>
      <c r="AS149" s="221"/>
      <c r="AT149" s="221"/>
      <c r="AU149" s="221"/>
      <c r="AV149" s="221"/>
      <c r="AW149" s="221"/>
      <c r="AX149" s="221"/>
      <c r="AY149" s="221"/>
      <c r="AZ149" s="221"/>
      <c r="BA149" s="221"/>
    </row>
    <row r="150" spans="1:53" x14ac:dyDescent="0.3">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19" t="s">
        <v>371</v>
      </c>
      <c r="Z150" s="221"/>
      <c r="AA150" s="221"/>
      <c r="AB150" s="221"/>
      <c r="AC150" s="221"/>
      <c r="AD150" s="221"/>
      <c r="AE150" s="221"/>
      <c r="AF150" s="221"/>
      <c r="AG150" s="221"/>
      <c r="AH150" s="221"/>
      <c r="AI150" s="221"/>
      <c r="AJ150" s="221"/>
      <c r="AK150" s="221"/>
      <c r="AL150" s="221"/>
      <c r="AM150" s="221"/>
      <c r="AN150" s="221"/>
      <c r="AO150" s="221"/>
      <c r="AP150" s="221"/>
      <c r="AQ150" s="221"/>
      <c r="AR150" s="221"/>
      <c r="AS150" s="221"/>
      <c r="AT150" s="221"/>
      <c r="AU150" s="221"/>
      <c r="AV150" s="221"/>
      <c r="AW150" s="221"/>
      <c r="AX150" s="221"/>
      <c r="AY150" s="221"/>
      <c r="AZ150" s="221"/>
      <c r="BA150" s="221"/>
    </row>
    <row r="151" spans="1:53" x14ac:dyDescent="0.3">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19" t="s">
        <v>372</v>
      </c>
      <c r="Z151" s="221"/>
      <c r="AA151" s="221"/>
      <c r="AB151" s="221"/>
      <c r="AC151" s="221"/>
      <c r="AD151" s="221"/>
      <c r="AE151" s="221"/>
      <c r="AF151" s="221"/>
      <c r="AG151" s="221"/>
      <c r="AH151" s="221"/>
      <c r="AI151" s="221"/>
      <c r="AJ151" s="221"/>
      <c r="AK151" s="221"/>
      <c r="AL151" s="221"/>
      <c r="AM151" s="221"/>
      <c r="AN151" s="221"/>
      <c r="AO151" s="221"/>
      <c r="AP151" s="221"/>
      <c r="AQ151" s="221"/>
      <c r="AR151" s="221"/>
      <c r="AS151" s="221"/>
      <c r="AT151" s="221"/>
      <c r="AU151" s="221"/>
      <c r="AV151" s="221"/>
      <c r="AW151" s="221"/>
      <c r="AX151" s="221"/>
      <c r="AY151" s="221"/>
      <c r="AZ151" s="221"/>
      <c r="BA151" s="221"/>
    </row>
    <row r="152" spans="1:53" x14ac:dyDescent="0.3">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19" t="s">
        <v>373</v>
      </c>
      <c r="Z152" s="221"/>
      <c r="AA152" s="221"/>
      <c r="AB152" s="221"/>
      <c r="AC152" s="221"/>
      <c r="AD152" s="221"/>
      <c r="AE152" s="221"/>
      <c r="AF152" s="221"/>
      <c r="AG152" s="221"/>
      <c r="AH152" s="221"/>
      <c r="AI152" s="221"/>
      <c r="AJ152" s="221"/>
      <c r="AK152" s="221"/>
      <c r="AL152" s="221"/>
      <c r="AM152" s="221"/>
      <c r="AN152" s="221"/>
      <c r="AO152" s="221"/>
      <c r="AP152" s="221"/>
      <c r="AQ152" s="221"/>
      <c r="AR152" s="221"/>
      <c r="AS152" s="221"/>
      <c r="AT152" s="221"/>
      <c r="AU152" s="221"/>
      <c r="AV152" s="221"/>
      <c r="AW152" s="221"/>
      <c r="AX152" s="221"/>
      <c r="AY152" s="221"/>
      <c r="AZ152" s="221"/>
      <c r="BA152" s="221"/>
    </row>
    <row r="153" spans="1:53" x14ac:dyDescent="0.3">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19" t="s">
        <v>374</v>
      </c>
      <c r="Z153" s="221"/>
      <c r="AA153" s="221"/>
      <c r="AB153" s="221"/>
      <c r="AC153" s="221"/>
      <c r="AD153" s="221"/>
      <c r="AE153" s="221"/>
      <c r="AF153" s="221"/>
      <c r="AG153" s="221"/>
      <c r="AH153" s="221"/>
      <c r="AI153" s="221"/>
      <c r="AJ153" s="221"/>
      <c r="AK153" s="221"/>
      <c r="AL153" s="221"/>
      <c r="AM153" s="221"/>
      <c r="AN153" s="221"/>
      <c r="AO153" s="221"/>
      <c r="AP153" s="221"/>
      <c r="AQ153" s="221"/>
      <c r="AR153" s="221"/>
      <c r="AS153" s="221"/>
      <c r="AT153" s="221"/>
      <c r="AU153" s="221"/>
      <c r="AV153" s="221"/>
      <c r="AW153" s="221"/>
      <c r="AX153" s="221"/>
      <c r="AY153" s="221"/>
      <c r="AZ153" s="221"/>
      <c r="BA153" s="221"/>
    </row>
    <row r="154" spans="1:53" x14ac:dyDescent="0.3">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19" t="s">
        <v>375</v>
      </c>
      <c r="Z154" s="221"/>
      <c r="AA154" s="221"/>
      <c r="AB154" s="221"/>
      <c r="AC154" s="221"/>
      <c r="AD154" s="221"/>
      <c r="AE154" s="221"/>
      <c r="AF154" s="221"/>
      <c r="AG154" s="221"/>
      <c r="AH154" s="221"/>
      <c r="AI154" s="221"/>
      <c r="AJ154" s="221"/>
      <c r="AK154" s="221"/>
      <c r="AL154" s="221"/>
      <c r="AM154" s="221"/>
      <c r="AN154" s="221"/>
      <c r="AO154" s="221"/>
      <c r="AP154" s="221"/>
      <c r="AQ154" s="221"/>
      <c r="AR154" s="221"/>
      <c r="AS154" s="221"/>
      <c r="AT154" s="221"/>
      <c r="AU154" s="221"/>
      <c r="AV154" s="221"/>
      <c r="AW154" s="221"/>
      <c r="AX154" s="221"/>
      <c r="AY154" s="221"/>
      <c r="AZ154" s="221"/>
      <c r="BA154" s="221"/>
    </row>
    <row r="155" spans="1:53" x14ac:dyDescent="0.3">
      <c r="A155" s="221"/>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19" t="s">
        <v>376</v>
      </c>
      <c r="Z155" s="221"/>
      <c r="AA155" s="221"/>
      <c r="AB155" s="221"/>
      <c r="AC155" s="221"/>
      <c r="AD155" s="221"/>
      <c r="AE155" s="221"/>
      <c r="AF155" s="221"/>
      <c r="AG155" s="221"/>
      <c r="AH155" s="221"/>
      <c r="AI155" s="221"/>
      <c r="AJ155" s="221"/>
      <c r="AK155" s="221"/>
      <c r="AL155" s="221"/>
      <c r="AM155" s="221"/>
      <c r="AN155" s="221"/>
      <c r="AO155" s="221"/>
      <c r="AP155" s="221"/>
      <c r="AQ155" s="221"/>
      <c r="AR155" s="221"/>
      <c r="AS155" s="221"/>
      <c r="AT155" s="221"/>
      <c r="AU155" s="221"/>
      <c r="AV155" s="221"/>
      <c r="AW155" s="221"/>
      <c r="AX155" s="221"/>
      <c r="AY155" s="221"/>
      <c r="AZ155" s="221"/>
      <c r="BA155" s="221"/>
    </row>
    <row r="156" spans="1:53" x14ac:dyDescent="0.3">
      <c r="A156" s="221"/>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19" t="s">
        <v>377</v>
      </c>
      <c r="Z156" s="221"/>
      <c r="AA156" s="221"/>
      <c r="AB156" s="221"/>
      <c r="AC156" s="221"/>
      <c r="AD156" s="221"/>
      <c r="AE156" s="221"/>
      <c r="AF156" s="221"/>
      <c r="AG156" s="221"/>
      <c r="AH156" s="221"/>
      <c r="AI156" s="221"/>
      <c r="AJ156" s="221"/>
      <c r="AK156" s="221"/>
      <c r="AL156" s="221"/>
      <c r="AM156" s="221"/>
      <c r="AN156" s="221"/>
      <c r="AO156" s="221"/>
      <c r="AP156" s="221"/>
      <c r="AQ156" s="221"/>
      <c r="AR156" s="221"/>
      <c r="AS156" s="221"/>
      <c r="AT156" s="221"/>
      <c r="AU156" s="221"/>
      <c r="AV156" s="221"/>
      <c r="AW156" s="221"/>
      <c r="AX156" s="221"/>
      <c r="AY156" s="221"/>
      <c r="AZ156" s="221"/>
      <c r="BA156" s="221"/>
    </row>
    <row r="157" spans="1:53" x14ac:dyDescent="0.3">
      <c r="A157" s="221"/>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19" t="s">
        <v>378</v>
      </c>
      <c r="Z157" s="221"/>
      <c r="AA157" s="221"/>
      <c r="AB157" s="221"/>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c r="AW157" s="221"/>
      <c r="AX157" s="221"/>
      <c r="AY157" s="221"/>
      <c r="AZ157" s="221"/>
      <c r="BA157" s="221"/>
    </row>
    <row r="158" spans="1:53" x14ac:dyDescent="0.3">
      <c r="A158" s="221"/>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19" t="s">
        <v>379</v>
      </c>
      <c r="Z158" s="221"/>
      <c r="AA158" s="221"/>
      <c r="AB158" s="221"/>
      <c r="AC158" s="221"/>
      <c r="AD158" s="221"/>
      <c r="AE158" s="221"/>
      <c r="AF158" s="221"/>
      <c r="AG158" s="221"/>
      <c r="AH158" s="221"/>
      <c r="AI158" s="221"/>
      <c r="AJ158" s="221"/>
      <c r="AK158" s="221"/>
      <c r="AL158" s="221"/>
      <c r="AM158" s="221"/>
      <c r="AN158" s="221"/>
      <c r="AO158" s="221"/>
      <c r="AP158" s="221"/>
      <c r="AQ158" s="221"/>
      <c r="AR158" s="221"/>
      <c r="AS158" s="221"/>
      <c r="AT158" s="221"/>
      <c r="AU158" s="221"/>
      <c r="AV158" s="221"/>
      <c r="AW158" s="221"/>
      <c r="AX158" s="221"/>
      <c r="AY158" s="221"/>
      <c r="AZ158" s="221"/>
      <c r="BA158" s="221"/>
    </row>
    <row r="159" spans="1:53" x14ac:dyDescent="0.3">
      <c r="A159" s="221"/>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19" t="s">
        <v>380</v>
      </c>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21"/>
      <c r="AV159" s="221"/>
      <c r="AW159" s="221"/>
      <c r="AX159" s="221"/>
      <c r="AY159" s="221"/>
      <c r="AZ159" s="221"/>
      <c r="BA159" s="221"/>
    </row>
    <row r="160" spans="1:53" x14ac:dyDescent="0.3">
      <c r="A160" s="221"/>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19" t="s">
        <v>381</v>
      </c>
      <c r="Z160" s="221"/>
      <c r="AA160" s="221"/>
      <c r="AB160" s="221"/>
      <c r="AC160" s="221"/>
      <c r="AD160" s="221"/>
      <c r="AE160" s="221"/>
      <c r="AF160" s="221"/>
      <c r="AG160" s="221"/>
      <c r="AH160" s="221"/>
      <c r="AI160" s="221"/>
      <c r="AJ160" s="221"/>
      <c r="AK160" s="221"/>
      <c r="AL160" s="221"/>
      <c r="AM160" s="221"/>
      <c r="AN160" s="221"/>
      <c r="AO160" s="221"/>
      <c r="AP160" s="221"/>
      <c r="AQ160" s="221"/>
      <c r="AR160" s="221"/>
      <c r="AS160" s="221"/>
      <c r="AT160" s="221"/>
      <c r="AU160" s="221"/>
      <c r="AV160" s="221"/>
      <c r="AW160" s="221"/>
      <c r="AX160" s="221"/>
      <c r="AY160" s="221"/>
      <c r="AZ160" s="221"/>
      <c r="BA160" s="221"/>
    </row>
    <row r="161" spans="1:53" x14ac:dyDescent="0.3">
      <c r="A161" s="221"/>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19" t="s">
        <v>382</v>
      </c>
      <c r="Z161" s="221"/>
      <c r="AA161" s="221"/>
      <c r="AB161" s="221"/>
      <c r="AC161" s="221"/>
      <c r="AD161" s="221"/>
      <c r="AE161" s="221"/>
      <c r="AF161" s="221"/>
      <c r="AG161" s="221"/>
      <c r="AH161" s="221"/>
      <c r="AI161" s="221"/>
      <c r="AJ161" s="221"/>
      <c r="AK161" s="221"/>
      <c r="AL161" s="221"/>
      <c r="AM161" s="221"/>
      <c r="AN161" s="221"/>
      <c r="AO161" s="221"/>
      <c r="AP161" s="221"/>
      <c r="AQ161" s="221"/>
      <c r="AR161" s="221"/>
      <c r="AS161" s="221"/>
      <c r="AT161" s="221"/>
      <c r="AU161" s="221"/>
      <c r="AV161" s="221"/>
      <c r="AW161" s="221"/>
      <c r="AX161" s="221"/>
      <c r="AY161" s="221"/>
      <c r="AZ161" s="221"/>
      <c r="BA161" s="221"/>
    </row>
    <row r="162" spans="1:53" x14ac:dyDescent="0.3">
      <c r="A162" s="221"/>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19" t="s">
        <v>383</v>
      </c>
      <c r="Z162" s="221"/>
      <c r="AA162" s="221"/>
      <c r="AB162" s="221"/>
      <c r="AC162" s="221"/>
      <c r="AD162" s="221"/>
      <c r="AE162" s="221"/>
      <c r="AF162" s="221"/>
      <c r="AG162" s="221"/>
      <c r="AH162" s="221"/>
      <c r="AI162" s="221"/>
      <c r="AJ162" s="221"/>
      <c r="AK162" s="221"/>
      <c r="AL162" s="221"/>
      <c r="AM162" s="221"/>
      <c r="AN162" s="221"/>
      <c r="AO162" s="221"/>
      <c r="AP162" s="221"/>
      <c r="AQ162" s="221"/>
      <c r="AR162" s="221"/>
      <c r="AS162" s="221"/>
      <c r="AT162" s="221"/>
      <c r="AU162" s="221"/>
      <c r="AV162" s="221"/>
      <c r="AW162" s="221"/>
      <c r="AX162" s="221"/>
      <c r="AY162" s="221"/>
      <c r="AZ162" s="221"/>
      <c r="BA162" s="221"/>
    </row>
    <row r="163" spans="1:53" x14ac:dyDescent="0.3">
      <c r="A163" s="221"/>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19" t="s">
        <v>384</v>
      </c>
      <c r="Z163" s="221"/>
      <c r="AA163" s="221"/>
      <c r="AB163" s="221"/>
      <c r="AC163" s="221"/>
      <c r="AD163" s="221"/>
      <c r="AE163" s="221"/>
      <c r="AF163" s="221"/>
      <c r="AG163" s="221"/>
      <c r="AH163" s="221"/>
      <c r="AI163" s="221"/>
      <c r="AJ163" s="221"/>
      <c r="AK163" s="221"/>
      <c r="AL163" s="221"/>
      <c r="AM163" s="221"/>
      <c r="AN163" s="221"/>
      <c r="AO163" s="221"/>
      <c r="AP163" s="221"/>
      <c r="AQ163" s="221"/>
      <c r="AR163" s="221"/>
      <c r="AS163" s="221"/>
      <c r="AT163" s="221"/>
      <c r="AU163" s="221"/>
      <c r="AV163" s="221"/>
      <c r="AW163" s="221"/>
      <c r="AX163" s="221"/>
      <c r="AY163" s="221"/>
      <c r="AZ163" s="221"/>
      <c r="BA163" s="221"/>
    </row>
    <row r="164" spans="1:53" x14ac:dyDescent="0.3">
      <c r="A164" s="221"/>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19" t="s">
        <v>385</v>
      </c>
      <c r="Z164" s="221"/>
      <c r="AA164" s="221"/>
      <c r="AB164" s="221"/>
      <c r="AC164" s="221"/>
      <c r="AD164" s="221"/>
      <c r="AE164" s="221"/>
      <c r="AF164" s="221"/>
      <c r="AG164" s="221"/>
      <c r="AH164" s="221"/>
      <c r="AI164" s="221"/>
      <c r="AJ164" s="221"/>
      <c r="AK164" s="221"/>
      <c r="AL164" s="221"/>
      <c r="AM164" s="221"/>
      <c r="AN164" s="221"/>
      <c r="AO164" s="221"/>
      <c r="AP164" s="221"/>
      <c r="AQ164" s="221"/>
      <c r="AR164" s="221"/>
      <c r="AS164" s="221"/>
      <c r="AT164" s="221"/>
      <c r="AU164" s="221"/>
      <c r="AV164" s="221"/>
      <c r="AW164" s="221"/>
      <c r="AX164" s="221"/>
      <c r="AY164" s="221"/>
      <c r="AZ164" s="221"/>
      <c r="BA164" s="221"/>
    </row>
    <row r="165" spans="1:53" x14ac:dyDescent="0.3">
      <c r="A165" s="221"/>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19" t="s">
        <v>386</v>
      </c>
      <c r="Z165" s="221"/>
      <c r="AA165" s="221"/>
      <c r="AB165" s="221"/>
      <c r="AC165" s="221"/>
      <c r="AD165" s="221"/>
      <c r="AE165" s="221"/>
      <c r="AF165" s="221"/>
      <c r="AG165" s="221"/>
      <c r="AH165" s="221"/>
      <c r="AI165" s="221"/>
      <c r="AJ165" s="221"/>
      <c r="AK165" s="221"/>
      <c r="AL165" s="221"/>
      <c r="AM165" s="221"/>
      <c r="AN165" s="221"/>
      <c r="AO165" s="221"/>
      <c r="AP165" s="221"/>
      <c r="AQ165" s="221"/>
      <c r="AR165" s="221"/>
      <c r="AS165" s="221"/>
      <c r="AT165" s="221"/>
      <c r="AU165" s="221"/>
      <c r="AV165" s="221"/>
      <c r="AW165" s="221"/>
      <c r="AX165" s="221"/>
      <c r="AY165" s="221"/>
      <c r="AZ165" s="221"/>
      <c r="BA165" s="221"/>
    </row>
    <row r="166" spans="1:53" x14ac:dyDescent="0.3">
      <c r="A166" s="221"/>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19" t="s">
        <v>387</v>
      </c>
      <c r="Z166" s="221"/>
      <c r="AA166" s="221"/>
      <c r="AB166" s="221"/>
      <c r="AC166" s="221"/>
      <c r="AD166" s="221"/>
      <c r="AE166" s="221"/>
      <c r="AF166" s="221"/>
      <c r="AG166" s="221"/>
      <c r="AH166" s="221"/>
      <c r="AI166" s="221"/>
      <c r="AJ166" s="221"/>
      <c r="AK166" s="221"/>
      <c r="AL166" s="221"/>
      <c r="AM166" s="221"/>
      <c r="AN166" s="221"/>
      <c r="AO166" s="221"/>
      <c r="AP166" s="221"/>
      <c r="AQ166" s="221"/>
      <c r="AR166" s="221"/>
      <c r="AS166" s="221"/>
      <c r="AT166" s="221"/>
      <c r="AU166" s="221"/>
      <c r="AV166" s="221"/>
      <c r="AW166" s="221"/>
      <c r="AX166" s="221"/>
      <c r="AY166" s="221"/>
      <c r="AZ166" s="221"/>
      <c r="BA166" s="221"/>
    </row>
    <row r="167" spans="1:53" x14ac:dyDescent="0.3">
      <c r="A167" s="221"/>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19" t="s">
        <v>388</v>
      </c>
      <c r="Z167" s="221"/>
      <c r="AA167" s="221"/>
      <c r="AB167" s="221"/>
      <c r="AC167" s="221"/>
      <c r="AD167" s="221"/>
      <c r="AE167" s="221"/>
      <c r="AF167" s="221"/>
      <c r="AG167" s="221"/>
      <c r="AH167" s="221"/>
      <c r="AI167" s="221"/>
      <c r="AJ167" s="221"/>
      <c r="AK167" s="221"/>
      <c r="AL167" s="221"/>
      <c r="AM167" s="221"/>
      <c r="AN167" s="221"/>
      <c r="AO167" s="221"/>
      <c r="AP167" s="221"/>
      <c r="AQ167" s="221"/>
      <c r="AR167" s="221"/>
      <c r="AS167" s="221"/>
      <c r="AT167" s="221"/>
      <c r="AU167" s="221"/>
      <c r="AV167" s="221"/>
      <c r="AW167" s="221"/>
      <c r="AX167" s="221"/>
      <c r="AY167" s="221"/>
      <c r="AZ167" s="221"/>
      <c r="BA167" s="221"/>
    </row>
    <row r="168" spans="1:53" x14ac:dyDescent="0.3">
      <c r="A168" s="221"/>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19" t="s">
        <v>389</v>
      </c>
      <c r="Z168" s="221"/>
      <c r="AA168" s="221"/>
      <c r="AB168" s="221"/>
      <c r="AC168" s="221"/>
      <c r="AD168" s="221"/>
      <c r="AE168" s="221"/>
      <c r="AF168" s="221"/>
      <c r="AG168" s="221"/>
      <c r="AH168" s="221"/>
      <c r="AI168" s="221"/>
      <c r="AJ168" s="221"/>
      <c r="AK168" s="221"/>
      <c r="AL168" s="221"/>
      <c r="AM168" s="221"/>
      <c r="AN168" s="221"/>
      <c r="AO168" s="221"/>
      <c r="AP168" s="221"/>
      <c r="AQ168" s="221"/>
      <c r="AR168" s="221"/>
      <c r="AS168" s="221"/>
      <c r="AT168" s="221"/>
      <c r="AU168" s="221"/>
      <c r="AV168" s="221"/>
      <c r="AW168" s="221"/>
      <c r="AX168" s="221"/>
      <c r="AY168" s="221"/>
      <c r="AZ168" s="221"/>
      <c r="BA168" s="221"/>
    </row>
    <row r="169" spans="1:53" x14ac:dyDescent="0.3">
      <c r="A169" s="221"/>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19" t="s">
        <v>390</v>
      </c>
      <c r="Z169" s="221"/>
      <c r="AA169" s="221"/>
      <c r="AB169" s="221"/>
      <c r="AC169" s="221"/>
      <c r="AD169" s="221"/>
      <c r="AE169" s="221"/>
      <c r="AF169" s="221"/>
      <c r="AG169" s="221"/>
      <c r="AH169" s="221"/>
      <c r="AI169" s="221"/>
      <c r="AJ169" s="221"/>
      <c r="AK169" s="221"/>
      <c r="AL169" s="221"/>
      <c r="AM169" s="221"/>
      <c r="AN169" s="221"/>
      <c r="AO169" s="221"/>
      <c r="AP169" s="221"/>
      <c r="AQ169" s="221"/>
      <c r="AR169" s="221"/>
      <c r="AS169" s="221"/>
      <c r="AT169" s="221"/>
      <c r="AU169" s="221"/>
      <c r="AV169" s="221"/>
      <c r="AW169" s="221"/>
      <c r="AX169" s="221"/>
      <c r="AY169" s="221"/>
      <c r="AZ169" s="221"/>
      <c r="BA169" s="221"/>
    </row>
    <row r="170" spans="1:53" x14ac:dyDescent="0.3">
      <c r="A170" s="221"/>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19" t="s">
        <v>391</v>
      </c>
      <c r="Z170" s="221"/>
      <c r="AA170" s="221"/>
      <c r="AB170" s="221"/>
      <c r="AC170" s="221"/>
      <c r="AD170" s="221"/>
      <c r="AE170" s="221"/>
      <c r="AF170" s="221"/>
      <c r="AG170" s="221"/>
      <c r="AH170" s="221"/>
      <c r="AI170" s="221"/>
      <c r="AJ170" s="221"/>
      <c r="AK170" s="221"/>
      <c r="AL170" s="221"/>
      <c r="AM170" s="221"/>
      <c r="AN170" s="221"/>
      <c r="AO170" s="221"/>
      <c r="AP170" s="221"/>
      <c r="AQ170" s="221"/>
      <c r="AR170" s="221"/>
      <c r="AS170" s="221"/>
      <c r="AT170" s="221"/>
      <c r="AU170" s="221"/>
      <c r="AV170" s="221"/>
      <c r="AW170" s="221"/>
      <c r="AX170" s="221"/>
      <c r="AY170" s="221"/>
      <c r="AZ170" s="221"/>
      <c r="BA170" s="221"/>
    </row>
    <row r="171" spans="1:53" x14ac:dyDescent="0.3">
      <c r="A171" s="221"/>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19" t="s">
        <v>392</v>
      </c>
      <c r="Z171" s="221"/>
      <c r="AA171" s="221"/>
      <c r="AB171" s="221"/>
      <c r="AC171" s="221"/>
      <c r="AD171" s="221"/>
      <c r="AE171" s="221"/>
      <c r="AF171" s="221"/>
      <c r="AG171" s="221"/>
      <c r="AH171" s="221"/>
      <c r="AI171" s="221"/>
      <c r="AJ171" s="221"/>
      <c r="AK171" s="221"/>
      <c r="AL171" s="221"/>
      <c r="AM171" s="221"/>
      <c r="AN171" s="221"/>
      <c r="AO171" s="221"/>
      <c r="AP171" s="221"/>
      <c r="AQ171" s="221"/>
      <c r="AR171" s="221"/>
      <c r="AS171" s="221"/>
      <c r="AT171" s="221"/>
      <c r="AU171" s="221"/>
      <c r="AV171" s="221"/>
      <c r="AW171" s="221"/>
      <c r="AX171" s="221"/>
      <c r="AY171" s="221"/>
      <c r="AZ171" s="221"/>
      <c r="BA171" s="221"/>
    </row>
    <row r="172" spans="1:53" x14ac:dyDescent="0.3">
      <c r="A172" s="221"/>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19" t="s">
        <v>393</v>
      </c>
      <c r="Z172" s="221"/>
      <c r="AA172" s="221"/>
      <c r="AB172" s="221"/>
      <c r="AC172" s="221"/>
      <c r="AD172" s="221"/>
      <c r="AE172" s="221"/>
      <c r="AF172" s="221"/>
      <c r="AG172" s="221"/>
      <c r="AH172" s="221"/>
      <c r="AI172" s="221"/>
      <c r="AJ172" s="221"/>
      <c r="AK172" s="221"/>
      <c r="AL172" s="221"/>
      <c r="AM172" s="221"/>
      <c r="AN172" s="221"/>
      <c r="AO172" s="221"/>
      <c r="AP172" s="221"/>
      <c r="AQ172" s="221"/>
      <c r="AR172" s="221"/>
      <c r="AS172" s="221"/>
      <c r="AT172" s="221"/>
      <c r="AU172" s="221"/>
      <c r="AV172" s="221"/>
      <c r="AW172" s="221"/>
      <c r="AX172" s="221"/>
      <c r="AY172" s="221"/>
      <c r="AZ172" s="221"/>
      <c r="BA172" s="221"/>
    </row>
    <row r="173" spans="1:53" x14ac:dyDescent="0.3">
      <c r="A173" s="221"/>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19" t="s">
        <v>394</v>
      </c>
      <c r="Z173" s="221"/>
      <c r="AA173" s="221"/>
      <c r="AB173" s="221"/>
      <c r="AC173" s="221"/>
      <c r="AD173" s="221"/>
      <c r="AE173" s="221"/>
      <c r="AF173" s="221"/>
      <c r="AG173" s="221"/>
      <c r="AH173" s="221"/>
      <c r="AI173" s="221"/>
      <c r="AJ173" s="221"/>
      <c r="AK173" s="221"/>
      <c r="AL173" s="221"/>
      <c r="AM173" s="221"/>
      <c r="AN173" s="221"/>
      <c r="AO173" s="221"/>
      <c r="AP173" s="221"/>
      <c r="AQ173" s="221"/>
      <c r="AR173" s="221"/>
      <c r="AS173" s="221"/>
      <c r="AT173" s="221"/>
      <c r="AU173" s="221"/>
      <c r="AV173" s="221"/>
      <c r="AW173" s="221"/>
      <c r="AX173" s="221"/>
      <c r="AY173" s="221"/>
      <c r="AZ173" s="221"/>
      <c r="BA173" s="221"/>
    </row>
    <row r="174" spans="1:53" x14ac:dyDescent="0.3">
      <c r="A174" s="221"/>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19" t="s">
        <v>395</v>
      </c>
      <c r="Z174" s="221"/>
      <c r="AA174" s="221"/>
      <c r="AB174" s="221"/>
      <c r="AC174" s="221"/>
      <c r="AD174" s="221"/>
      <c r="AE174" s="221"/>
      <c r="AF174" s="221"/>
      <c r="AG174" s="221"/>
      <c r="AH174" s="221"/>
      <c r="AI174" s="221"/>
      <c r="AJ174" s="221"/>
      <c r="AK174" s="221"/>
      <c r="AL174" s="221"/>
      <c r="AM174" s="221"/>
      <c r="AN174" s="221"/>
      <c r="AO174" s="221"/>
      <c r="AP174" s="221"/>
      <c r="AQ174" s="221"/>
      <c r="AR174" s="221"/>
      <c r="AS174" s="221"/>
      <c r="AT174" s="221"/>
      <c r="AU174" s="221"/>
      <c r="AV174" s="221"/>
      <c r="AW174" s="221"/>
      <c r="AX174" s="221"/>
      <c r="AY174" s="221"/>
      <c r="AZ174" s="221"/>
      <c r="BA174" s="221"/>
    </row>
    <row r="175" spans="1:53" x14ac:dyDescent="0.3">
      <c r="A175" s="221"/>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19" t="s">
        <v>396</v>
      </c>
      <c r="Z175" s="221"/>
      <c r="AA175" s="221"/>
      <c r="AB175" s="221"/>
      <c r="AC175" s="221"/>
      <c r="AD175" s="221"/>
      <c r="AE175" s="221"/>
      <c r="AF175" s="221"/>
      <c r="AG175" s="221"/>
      <c r="AH175" s="221"/>
      <c r="AI175" s="221"/>
      <c r="AJ175" s="221"/>
      <c r="AK175" s="221"/>
      <c r="AL175" s="221"/>
      <c r="AM175" s="221"/>
      <c r="AN175" s="221"/>
      <c r="AO175" s="221"/>
      <c r="AP175" s="221"/>
      <c r="AQ175" s="221"/>
      <c r="AR175" s="221"/>
      <c r="AS175" s="221"/>
      <c r="AT175" s="221"/>
      <c r="AU175" s="221"/>
      <c r="AV175" s="221"/>
      <c r="AW175" s="221"/>
      <c r="AX175" s="221"/>
      <c r="AY175" s="221"/>
      <c r="AZ175" s="221"/>
      <c r="BA175" s="221"/>
    </row>
    <row r="176" spans="1:53" x14ac:dyDescent="0.3">
      <c r="A176" s="221"/>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19" t="s">
        <v>397</v>
      </c>
      <c r="Z176" s="221"/>
      <c r="AA176" s="221"/>
      <c r="AB176" s="221"/>
      <c r="AC176" s="221"/>
      <c r="AD176" s="221"/>
      <c r="AE176" s="221"/>
      <c r="AF176" s="221"/>
      <c r="AG176" s="221"/>
      <c r="AH176" s="221"/>
      <c r="AI176" s="221"/>
      <c r="AJ176" s="221"/>
      <c r="AK176" s="221"/>
      <c r="AL176" s="221"/>
      <c r="AM176" s="221"/>
      <c r="AN176" s="221"/>
      <c r="AO176" s="221"/>
      <c r="AP176" s="221"/>
      <c r="AQ176" s="221"/>
      <c r="AR176" s="221"/>
      <c r="AS176" s="221"/>
      <c r="AT176" s="221"/>
      <c r="AU176" s="221"/>
      <c r="AV176" s="221"/>
      <c r="AW176" s="221"/>
      <c r="AX176" s="221"/>
      <c r="AY176" s="221"/>
      <c r="AZ176" s="221"/>
      <c r="BA176" s="221"/>
    </row>
    <row r="177" spans="1:53" x14ac:dyDescent="0.3">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19" t="s">
        <v>398</v>
      </c>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221"/>
      <c r="AU177" s="221"/>
      <c r="AV177" s="221"/>
      <c r="AW177" s="221"/>
      <c r="AX177" s="221"/>
      <c r="AY177" s="221"/>
      <c r="AZ177" s="221"/>
      <c r="BA177" s="221"/>
    </row>
    <row r="178" spans="1:53" x14ac:dyDescent="0.3">
      <c r="A178" s="221"/>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19" t="s">
        <v>399</v>
      </c>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221"/>
      <c r="AU178" s="221"/>
      <c r="AV178" s="221"/>
      <c r="AW178" s="221"/>
      <c r="AX178" s="221"/>
      <c r="AY178" s="221"/>
      <c r="AZ178" s="221"/>
      <c r="BA178" s="221"/>
    </row>
    <row r="179" spans="1:53" x14ac:dyDescent="0.3">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19" t="s">
        <v>400</v>
      </c>
      <c r="Z179" s="221"/>
      <c r="AA179" s="221"/>
      <c r="AB179" s="221"/>
      <c r="AC179" s="221"/>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221"/>
      <c r="AY179" s="221"/>
      <c r="AZ179" s="221"/>
      <c r="BA179" s="221"/>
    </row>
    <row r="180" spans="1:53" x14ac:dyDescent="0.3">
      <c r="A180" s="221"/>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19" t="s">
        <v>401</v>
      </c>
      <c r="Z180" s="221"/>
      <c r="AA180" s="221"/>
      <c r="AB180" s="221"/>
      <c r="AC180" s="221"/>
      <c r="AD180" s="221"/>
      <c r="AE180" s="221"/>
      <c r="AF180" s="221"/>
      <c r="AG180" s="221"/>
      <c r="AH180" s="221"/>
      <c r="AI180" s="221"/>
      <c r="AJ180" s="221"/>
      <c r="AK180" s="221"/>
      <c r="AL180" s="221"/>
      <c r="AM180" s="221"/>
      <c r="AN180" s="221"/>
      <c r="AO180" s="221"/>
      <c r="AP180" s="221"/>
      <c r="AQ180" s="221"/>
      <c r="AR180" s="221"/>
      <c r="AS180" s="221"/>
      <c r="AT180" s="221"/>
      <c r="AU180" s="221"/>
      <c r="AV180" s="221"/>
      <c r="AW180" s="221"/>
      <c r="AX180" s="221"/>
      <c r="AY180" s="221"/>
      <c r="AZ180" s="221"/>
      <c r="BA180" s="221"/>
    </row>
    <row r="181" spans="1:53" x14ac:dyDescent="0.3">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19" t="s">
        <v>402</v>
      </c>
      <c r="Z181" s="221"/>
      <c r="AA181" s="221"/>
      <c r="AB181" s="221"/>
      <c r="AC181" s="221"/>
      <c r="AD181" s="221"/>
      <c r="AE181" s="221"/>
      <c r="AF181" s="221"/>
      <c r="AG181" s="221"/>
      <c r="AH181" s="221"/>
      <c r="AI181" s="221"/>
      <c r="AJ181" s="221"/>
      <c r="AK181" s="221"/>
      <c r="AL181" s="221"/>
      <c r="AM181" s="221"/>
      <c r="AN181" s="221"/>
      <c r="AO181" s="221"/>
      <c r="AP181" s="221"/>
      <c r="AQ181" s="221"/>
      <c r="AR181" s="221"/>
      <c r="AS181" s="221"/>
      <c r="AT181" s="221"/>
      <c r="AU181" s="221"/>
      <c r="AV181" s="221"/>
      <c r="AW181" s="221"/>
      <c r="AX181" s="221"/>
      <c r="AY181" s="221"/>
      <c r="AZ181" s="221"/>
      <c r="BA181" s="221"/>
    </row>
    <row r="182" spans="1:53" x14ac:dyDescent="0.3">
      <c r="A182" s="221"/>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19" t="s">
        <v>403</v>
      </c>
      <c r="Z182" s="221"/>
      <c r="AA182" s="221"/>
      <c r="AB182" s="221"/>
      <c r="AC182" s="221"/>
      <c r="AD182" s="221"/>
      <c r="AE182" s="221"/>
      <c r="AF182" s="221"/>
      <c r="AG182" s="221"/>
      <c r="AH182" s="221"/>
      <c r="AI182" s="221"/>
      <c r="AJ182" s="221"/>
      <c r="AK182" s="221"/>
      <c r="AL182" s="221"/>
      <c r="AM182" s="221"/>
      <c r="AN182" s="221"/>
      <c r="AO182" s="221"/>
      <c r="AP182" s="221"/>
      <c r="AQ182" s="221"/>
      <c r="AR182" s="221"/>
      <c r="AS182" s="221"/>
      <c r="AT182" s="221"/>
      <c r="AU182" s="221"/>
      <c r="AV182" s="221"/>
      <c r="AW182" s="221"/>
      <c r="AX182" s="221"/>
      <c r="AY182" s="221"/>
      <c r="AZ182" s="221"/>
      <c r="BA182" s="221"/>
    </row>
    <row r="183" spans="1:53" x14ac:dyDescent="0.3">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19" t="s">
        <v>404</v>
      </c>
      <c r="Z183" s="221"/>
      <c r="AA183" s="221"/>
      <c r="AB183" s="221"/>
      <c r="AC183" s="221"/>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221"/>
      <c r="AY183" s="221"/>
      <c r="AZ183" s="221"/>
      <c r="BA183" s="221"/>
    </row>
    <row r="184" spans="1:53" x14ac:dyDescent="0.3">
      <c r="A184" s="221"/>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19" t="s">
        <v>405</v>
      </c>
      <c r="Z184" s="221"/>
      <c r="AA184" s="221"/>
      <c r="AB184" s="221"/>
      <c r="AC184" s="221"/>
      <c r="AD184" s="221"/>
      <c r="AE184" s="221"/>
      <c r="AF184" s="221"/>
      <c r="AG184" s="221"/>
      <c r="AH184" s="221"/>
      <c r="AI184" s="221"/>
      <c r="AJ184" s="221"/>
      <c r="AK184" s="221"/>
      <c r="AL184" s="221"/>
      <c r="AM184" s="221"/>
      <c r="AN184" s="221"/>
      <c r="AO184" s="221"/>
      <c r="AP184" s="221"/>
      <c r="AQ184" s="221"/>
      <c r="AR184" s="221"/>
      <c r="AS184" s="221"/>
      <c r="AT184" s="221"/>
      <c r="AU184" s="221"/>
      <c r="AV184" s="221"/>
      <c r="AW184" s="221"/>
      <c r="AX184" s="221"/>
      <c r="AY184" s="221"/>
      <c r="AZ184" s="221"/>
      <c r="BA184" s="221"/>
    </row>
    <row r="185" spans="1:53" x14ac:dyDescent="0.3">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19" t="s">
        <v>406</v>
      </c>
      <c r="Z185" s="221"/>
      <c r="AA185" s="221"/>
      <c r="AB185" s="221"/>
      <c r="AC185" s="221"/>
      <c r="AD185" s="221"/>
      <c r="AE185" s="221"/>
      <c r="AF185" s="221"/>
      <c r="AG185" s="221"/>
      <c r="AH185" s="221"/>
      <c r="AI185" s="221"/>
      <c r="AJ185" s="221"/>
      <c r="AK185" s="221"/>
      <c r="AL185" s="221"/>
      <c r="AM185" s="221"/>
      <c r="AN185" s="221"/>
      <c r="AO185" s="221"/>
      <c r="AP185" s="221"/>
      <c r="AQ185" s="221"/>
      <c r="AR185" s="221"/>
      <c r="AS185" s="221"/>
      <c r="AT185" s="221"/>
      <c r="AU185" s="221"/>
      <c r="AV185" s="221"/>
      <c r="AW185" s="221"/>
      <c r="AX185" s="221"/>
      <c r="AY185" s="221"/>
      <c r="AZ185" s="221"/>
      <c r="BA185" s="221"/>
    </row>
    <row r="186" spans="1:53" x14ac:dyDescent="0.3">
      <c r="A186" s="221"/>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19" t="s">
        <v>407</v>
      </c>
      <c r="Z186" s="221"/>
      <c r="AA186" s="221"/>
      <c r="AB186" s="221"/>
      <c r="AC186" s="221"/>
      <c r="AD186" s="221"/>
      <c r="AE186" s="221"/>
      <c r="AF186" s="221"/>
      <c r="AG186" s="221"/>
      <c r="AH186" s="221"/>
      <c r="AI186" s="221"/>
      <c r="AJ186" s="221"/>
      <c r="AK186" s="221"/>
      <c r="AL186" s="221"/>
      <c r="AM186" s="221"/>
      <c r="AN186" s="221"/>
      <c r="AO186" s="221"/>
      <c r="AP186" s="221"/>
      <c r="AQ186" s="221"/>
      <c r="AR186" s="221"/>
      <c r="AS186" s="221"/>
      <c r="AT186" s="221"/>
      <c r="AU186" s="221"/>
      <c r="AV186" s="221"/>
      <c r="AW186" s="221"/>
      <c r="AX186" s="221"/>
      <c r="AY186" s="221"/>
      <c r="AZ186" s="221"/>
      <c r="BA186" s="221"/>
    </row>
    <row r="187" spans="1:53" x14ac:dyDescent="0.3">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19" t="s">
        <v>408</v>
      </c>
      <c r="Z187" s="221"/>
      <c r="AA187" s="221"/>
      <c r="AB187" s="221"/>
      <c r="AC187" s="221"/>
      <c r="AD187" s="221"/>
      <c r="AE187" s="221"/>
      <c r="AF187" s="221"/>
      <c r="AG187" s="221"/>
      <c r="AH187" s="221"/>
      <c r="AI187" s="221"/>
      <c r="AJ187" s="221"/>
      <c r="AK187" s="221"/>
      <c r="AL187" s="221"/>
      <c r="AM187" s="221"/>
      <c r="AN187" s="221"/>
      <c r="AO187" s="221"/>
      <c r="AP187" s="221"/>
      <c r="AQ187" s="221"/>
      <c r="AR187" s="221"/>
      <c r="AS187" s="221"/>
      <c r="AT187" s="221"/>
      <c r="AU187" s="221"/>
      <c r="AV187" s="221"/>
      <c r="AW187" s="221"/>
      <c r="AX187" s="221"/>
      <c r="AY187" s="221"/>
      <c r="AZ187" s="221"/>
      <c r="BA187" s="221"/>
    </row>
    <row r="188" spans="1:53" x14ac:dyDescent="0.3">
      <c r="A188" s="221"/>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19" t="s">
        <v>409</v>
      </c>
      <c r="Z188" s="221"/>
      <c r="AA188" s="221"/>
      <c r="AB188" s="221"/>
      <c r="AC188" s="221"/>
      <c r="AD188" s="221"/>
      <c r="AE188" s="221"/>
      <c r="AF188" s="221"/>
      <c r="AG188" s="221"/>
      <c r="AH188" s="221"/>
      <c r="AI188" s="221"/>
      <c r="AJ188" s="221"/>
      <c r="AK188" s="221"/>
      <c r="AL188" s="221"/>
      <c r="AM188" s="221"/>
      <c r="AN188" s="221"/>
      <c r="AO188" s="221"/>
      <c r="AP188" s="221"/>
      <c r="AQ188" s="221"/>
      <c r="AR188" s="221"/>
      <c r="AS188" s="221"/>
      <c r="AT188" s="221"/>
      <c r="AU188" s="221"/>
      <c r="AV188" s="221"/>
      <c r="AW188" s="221"/>
      <c r="AX188" s="221"/>
      <c r="AY188" s="221"/>
      <c r="AZ188" s="221"/>
      <c r="BA188" s="221"/>
    </row>
    <row r="189" spans="1:53" x14ac:dyDescent="0.3">
      <c r="A189" s="221"/>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19" t="s">
        <v>410</v>
      </c>
      <c r="Z189" s="221"/>
      <c r="AA189" s="221"/>
      <c r="AB189" s="221"/>
      <c r="AC189" s="221"/>
      <c r="AD189" s="221"/>
      <c r="AE189" s="221"/>
      <c r="AF189" s="221"/>
      <c r="AG189" s="221"/>
      <c r="AH189" s="221"/>
      <c r="AI189" s="221"/>
      <c r="AJ189" s="221"/>
      <c r="AK189" s="221"/>
      <c r="AL189" s="221"/>
      <c r="AM189" s="221"/>
      <c r="AN189" s="221"/>
      <c r="AO189" s="221"/>
      <c r="AP189" s="221"/>
      <c r="AQ189" s="221"/>
      <c r="AR189" s="221"/>
      <c r="AS189" s="221"/>
      <c r="AT189" s="221"/>
      <c r="AU189" s="221"/>
      <c r="AV189" s="221"/>
      <c r="AW189" s="221"/>
      <c r="AX189" s="221"/>
      <c r="AY189" s="221"/>
      <c r="AZ189" s="221"/>
      <c r="BA189" s="221"/>
    </row>
    <row r="190" spans="1:53" x14ac:dyDescent="0.3">
      <c r="A190" s="221"/>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19" t="s">
        <v>411</v>
      </c>
      <c r="Z190" s="221"/>
      <c r="AA190" s="221"/>
      <c r="AB190" s="221"/>
      <c r="AC190" s="221"/>
      <c r="AD190" s="221"/>
      <c r="AE190" s="221"/>
      <c r="AF190" s="221"/>
      <c r="AG190" s="221"/>
      <c r="AH190" s="221"/>
      <c r="AI190" s="221"/>
      <c r="AJ190" s="221"/>
      <c r="AK190" s="221"/>
      <c r="AL190" s="221"/>
      <c r="AM190" s="221"/>
      <c r="AN190" s="221"/>
      <c r="AO190" s="221"/>
      <c r="AP190" s="221"/>
      <c r="AQ190" s="221"/>
      <c r="AR190" s="221"/>
      <c r="AS190" s="221"/>
      <c r="AT190" s="221"/>
      <c r="AU190" s="221"/>
      <c r="AV190" s="221"/>
      <c r="AW190" s="221"/>
      <c r="AX190" s="221"/>
      <c r="AY190" s="221"/>
      <c r="AZ190" s="221"/>
      <c r="BA190" s="221"/>
    </row>
    <row r="191" spans="1:53" x14ac:dyDescent="0.3">
      <c r="A191" s="221"/>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19" t="s">
        <v>412</v>
      </c>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221"/>
      <c r="AV191" s="221"/>
      <c r="AW191" s="221"/>
      <c r="AX191" s="221"/>
      <c r="AY191" s="221"/>
      <c r="AZ191" s="221"/>
      <c r="BA191" s="221"/>
    </row>
    <row r="192" spans="1:53" x14ac:dyDescent="0.3">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19" t="s">
        <v>413</v>
      </c>
      <c r="Z192" s="221"/>
      <c r="AA192" s="221"/>
      <c r="AB192" s="221"/>
      <c r="AC192" s="221"/>
      <c r="AD192" s="221"/>
      <c r="AE192" s="221"/>
      <c r="AF192" s="221"/>
      <c r="AG192" s="221"/>
      <c r="AH192" s="221"/>
      <c r="AI192" s="221"/>
      <c r="AJ192" s="221"/>
      <c r="AK192" s="221"/>
      <c r="AL192" s="221"/>
      <c r="AM192" s="221"/>
      <c r="AN192" s="221"/>
      <c r="AO192" s="221"/>
      <c r="AP192" s="221"/>
      <c r="AQ192" s="221"/>
      <c r="AR192" s="221"/>
      <c r="AS192" s="221"/>
      <c r="AT192" s="221"/>
      <c r="AU192" s="221"/>
      <c r="AV192" s="221"/>
      <c r="AW192" s="221"/>
      <c r="AX192" s="221"/>
      <c r="AY192" s="221"/>
      <c r="AZ192" s="221"/>
      <c r="BA192" s="221"/>
    </row>
    <row r="193" spans="1:53" x14ac:dyDescent="0.3">
      <c r="A193" s="221"/>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19" t="s">
        <v>414</v>
      </c>
      <c r="Z193" s="221"/>
      <c r="AA193" s="221"/>
      <c r="AB193" s="221"/>
      <c r="AC193" s="221"/>
      <c r="AD193" s="221"/>
      <c r="AE193" s="221"/>
      <c r="AF193" s="221"/>
      <c r="AG193" s="221"/>
      <c r="AH193" s="221"/>
      <c r="AI193" s="221"/>
      <c r="AJ193" s="221"/>
      <c r="AK193" s="221"/>
      <c r="AL193" s="221"/>
      <c r="AM193" s="221"/>
      <c r="AN193" s="221"/>
      <c r="AO193" s="221"/>
      <c r="AP193" s="221"/>
      <c r="AQ193" s="221"/>
      <c r="AR193" s="221"/>
      <c r="AS193" s="221"/>
      <c r="AT193" s="221"/>
      <c r="AU193" s="221"/>
      <c r="AV193" s="221"/>
      <c r="AW193" s="221"/>
      <c r="AX193" s="221"/>
      <c r="AY193" s="221"/>
      <c r="AZ193" s="221"/>
      <c r="BA193" s="221"/>
    </row>
    <row r="194" spans="1:53" x14ac:dyDescent="0.3">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19" t="s">
        <v>415</v>
      </c>
      <c r="Z194" s="221"/>
      <c r="AA194" s="221"/>
      <c r="AB194" s="221"/>
      <c r="AC194" s="221"/>
      <c r="AD194" s="221"/>
      <c r="AE194" s="221"/>
      <c r="AF194" s="221"/>
      <c r="AG194" s="221"/>
      <c r="AH194" s="221"/>
      <c r="AI194" s="221"/>
      <c r="AJ194" s="221"/>
      <c r="AK194" s="221"/>
      <c r="AL194" s="221"/>
      <c r="AM194" s="221"/>
      <c r="AN194" s="221"/>
      <c r="AO194" s="221"/>
      <c r="AP194" s="221"/>
      <c r="AQ194" s="221"/>
      <c r="AR194" s="221"/>
      <c r="AS194" s="221"/>
      <c r="AT194" s="221"/>
      <c r="AU194" s="221"/>
      <c r="AV194" s="221"/>
      <c r="AW194" s="221"/>
      <c r="AX194" s="221"/>
      <c r="AY194" s="221"/>
      <c r="AZ194" s="221"/>
      <c r="BA194" s="221"/>
    </row>
    <row r="195" spans="1:53" x14ac:dyDescent="0.3">
      <c r="A195" s="221"/>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19" t="s">
        <v>416</v>
      </c>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1"/>
      <c r="AZ195" s="221"/>
      <c r="BA195" s="221"/>
    </row>
    <row r="196" spans="1:53" x14ac:dyDescent="0.3">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19" t="s">
        <v>417</v>
      </c>
      <c r="Z196" s="221"/>
      <c r="AA196" s="221"/>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221"/>
      <c r="AY196" s="221"/>
      <c r="AZ196" s="221"/>
      <c r="BA196" s="221"/>
    </row>
    <row r="197" spans="1:53" x14ac:dyDescent="0.3">
      <c r="A197" s="221"/>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19" t="s">
        <v>418</v>
      </c>
      <c r="Z197" s="221"/>
      <c r="AA197" s="221"/>
      <c r="AB197" s="221"/>
      <c r="AC197" s="221"/>
      <c r="AD197" s="221"/>
      <c r="AE197" s="221"/>
      <c r="AF197" s="221"/>
      <c r="AG197" s="221"/>
      <c r="AH197" s="221"/>
      <c r="AI197" s="221"/>
      <c r="AJ197" s="221"/>
      <c r="AK197" s="221"/>
      <c r="AL197" s="221"/>
      <c r="AM197" s="221"/>
      <c r="AN197" s="221"/>
      <c r="AO197" s="221"/>
      <c r="AP197" s="221"/>
      <c r="AQ197" s="221"/>
      <c r="AR197" s="221"/>
      <c r="AS197" s="221"/>
      <c r="AT197" s="221"/>
      <c r="AU197" s="221"/>
      <c r="AV197" s="221"/>
      <c r="AW197" s="221"/>
      <c r="AX197" s="221"/>
      <c r="AY197" s="221"/>
      <c r="AZ197" s="221"/>
      <c r="BA197" s="221"/>
    </row>
    <row r="198" spans="1:53" x14ac:dyDescent="0.3">
      <c r="A198" s="221"/>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19" t="s">
        <v>419</v>
      </c>
      <c r="Z198" s="221"/>
      <c r="AA198" s="221"/>
      <c r="AB198" s="221"/>
      <c r="AC198" s="221"/>
      <c r="AD198" s="221"/>
      <c r="AE198" s="221"/>
      <c r="AF198" s="221"/>
      <c r="AG198" s="221"/>
      <c r="AH198" s="221"/>
      <c r="AI198" s="221"/>
      <c r="AJ198" s="221"/>
      <c r="AK198" s="221"/>
      <c r="AL198" s="221"/>
      <c r="AM198" s="221"/>
      <c r="AN198" s="221"/>
      <c r="AO198" s="221"/>
      <c r="AP198" s="221"/>
      <c r="AQ198" s="221"/>
      <c r="AR198" s="221"/>
      <c r="AS198" s="221"/>
      <c r="AT198" s="221"/>
      <c r="AU198" s="221"/>
      <c r="AV198" s="221"/>
      <c r="AW198" s="221"/>
      <c r="AX198" s="221"/>
      <c r="AY198" s="221"/>
      <c r="AZ198" s="221"/>
      <c r="BA198" s="221"/>
    </row>
    <row r="199" spans="1:53" x14ac:dyDescent="0.3">
      <c r="A199" s="221"/>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19" t="s">
        <v>420</v>
      </c>
      <c r="Z199" s="221"/>
      <c r="AA199" s="221"/>
      <c r="AB199" s="221"/>
      <c r="AC199" s="221"/>
      <c r="AD199" s="221"/>
      <c r="AE199" s="221"/>
      <c r="AF199" s="221"/>
      <c r="AG199" s="221"/>
      <c r="AH199" s="221"/>
      <c r="AI199" s="221"/>
      <c r="AJ199" s="221"/>
      <c r="AK199" s="221"/>
      <c r="AL199" s="221"/>
      <c r="AM199" s="221"/>
      <c r="AN199" s="221"/>
      <c r="AO199" s="221"/>
      <c r="AP199" s="221"/>
      <c r="AQ199" s="221"/>
      <c r="AR199" s="221"/>
      <c r="AS199" s="221"/>
      <c r="AT199" s="221"/>
      <c r="AU199" s="221"/>
      <c r="AV199" s="221"/>
      <c r="AW199" s="221"/>
      <c r="AX199" s="221"/>
      <c r="AY199" s="221"/>
      <c r="AZ199" s="221"/>
      <c r="BA199" s="221"/>
    </row>
    <row r="200" spans="1:53" x14ac:dyDescent="0.3">
      <c r="A200" s="221"/>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19" t="s">
        <v>421</v>
      </c>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221"/>
      <c r="AW200" s="221"/>
      <c r="AX200" s="221"/>
      <c r="AY200" s="221"/>
      <c r="AZ200" s="221"/>
      <c r="BA200" s="221"/>
    </row>
    <row r="201" spans="1:53" x14ac:dyDescent="0.3">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19" t="s">
        <v>422</v>
      </c>
      <c r="Z201" s="221"/>
      <c r="AA201" s="221"/>
      <c r="AB201" s="221"/>
      <c r="AC201" s="221"/>
      <c r="AD201" s="221"/>
      <c r="AE201" s="221"/>
      <c r="AF201" s="221"/>
      <c r="AG201" s="221"/>
      <c r="AH201" s="221"/>
      <c r="AI201" s="221"/>
      <c r="AJ201" s="221"/>
      <c r="AK201" s="221"/>
      <c r="AL201" s="221"/>
      <c r="AM201" s="221"/>
      <c r="AN201" s="221"/>
      <c r="AO201" s="221"/>
      <c r="AP201" s="221"/>
      <c r="AQ201" s="221"/>
      <c r="AR201" s="221"/>
      <c r="AS201" s="221"/>
      <c r="AT201" s="221"/>
      <c r="AU201" s="221"/>
      <c r="AV201" s="221"/>
      <c r="AW201" s="221"/>
      <c r="AX201" s="221"/>
      <c r="AY201" s="221"/>
      <c r="AZ201" s="221"/>
      <c r="BA201" s="221"/>
    </row>
    <row r="202" spans="1:53" x14ac:dyDescent="0.3">
      <c r="A202" s="221"/>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19" t="s">
        <v>423</v>
      </c>
      <c r="Z202" s="221"/>
      <c r="AA202" s="221"/>
      <c r="AB202" s="221"/>
      <c r="AC202" s="221"/>
      <c r="AD202" s="221"/>
      <c r="AE202" s="221"/>
      <c r="AF202" s="221"/>
      <c r="AG202" s="221"/>
      <c r="AH202" s="221"/>
      <c r="AI202" s="221"/>
      <c r="AJ202" s="221"/>
      <c r="AK202" s="221"/>
      <c r="AL202" s="221"/>
      <c r="AM202" s="221"/>
      <c r="AN202" s="221"/>
      <c r="AO202" s="221"/>
      <c r="AP202" s="221"/>
      <c r="AQ202" s="221"/>
      <c r="AR202" s="221"/>
      <c r="AS202" s="221"/>
      <c r="AT202" s="221"/>
      <c r="AU202" s="221"/>
      <c r="AV202" s="221"/>
      <c r="AW202" s="221"/>
      <c r="AX202" s="221"/>
      <c r="AY202" s="221"/>
      <c r="AZ202" s="221"/>
      <c r="BA202" s="221"/>
    </row>
    <row r="203" spans="1:53" x14ac:dyDescent="0.3">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19" t="s">
        <v>424</v>
      </c>
      <c r="Z203" s="221"/>
      <c r="AA203" s="221"/>
      <c r="AB203" s="221"/>
      <c r="AC203" s="221"/>
      <c r="AD203" s="221"/>
      <c r="AE203" s="221"/>
      <c r="AF203" s="221"/>
      <c r="AG203" s="221"/>
      <c r="AH203" s="221"/>
      <c r="AI203" s="221"/>
      <c r="AJ203" s="221"/>
      <c r="AK203" s="221"/>
      <c r="AL203" s="221"/>
      <c r="AM203" s="221"/>
      <c r="AN203" s="221"/>
      <c r="AO203" s="221"/>
      <c r="AP203" s="221"/>
      <c r="AQ203" s="221"/>
      <c r="AR203" s="221"/>
      <c r="AS203" s="221"/>
      <c r="AT203" s="221"/>
      <c r="AU203" s="221"/>
      <c r="AV203" s="221"/>
      <c r="AW203" s="221"/>
      <c r="AX203" s="221"/>
      <c r="AY203" s="221"/>
      <c r="AZ203" s="221"/>
      <c r="BA203" s="221"/>
    </row>
    <row r="204" spans="1:53" x14ac:dyDescent="0.3">
      <c r="A204" s="221"/>
      <c r="B204" s="221"/>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19" t="s">
        <v>425</v>
      </c>
      <c r="Z204" s="221"/>
      <c r="AA204" s="221"/>
      <c r="AB204" s="221"/>
      <c r="AC204" s="221"/>
      <c r="AD204" s="221"/>
      <c r="AE204" s="221"/>
      <c r="AF204" s="221"/>
      <c r="AG204" s="221"/>
      <c r="AH204" s="221"/>
      <c r="AI204" s="221"/>
      <c r="AJ204" s="221"/>
      <c r="AK204" s="221"/>
      <c r="AL204" s="221"/>
      <c r="AM204" s="221"/>
      <c r="AN204" s="221"/>
      <c r="AO204" s="221"/>
      <c r="AP204" s="221"/>
      <c r="AQ204" s="221"/>
      <c r="AR204" s="221"/>
      <c r="AS204" s="221"/>
      <c r="AT204" s="221"/>
      <c r="AU204" s="221"/>
      <c r="AV204" s="221"/>
      <c r="AW204" s="221"/>
      <c r="AX204" s="221"/>
      <c r="AY204" s="221"/>
      <c r="AZ204" s="221"/>
      <c r="BA204" s="221"/>
    </row>
    <row r="205" spans="1:53" x14ac:dyDescent="0.3">
      <c r="A205" s="221"/>
      <c r="B205" s="221"/>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19" t="s">
        <v>426</v>
      </c>
      <c r="Z205" s="221"/>
      <c r="AA205" s="221"/>
      <c r="AB205" s="221"/>
      <c r="AC205" s="221"/>
      <c r="AD205" s="221"/>
      <c r="AE205" s="221"/>
      <c r="AF205" s="221"/>
      <c r="AG205" s="221"/>
      <c r="AH205" s="221"/>
      <c r="AI205" s="221"/>
      <c r="AJ205" s="221"/>
      <c r="AK205" s="221"/>
      <c r="AL205" s="221"/>
      <c r="AM205" s="221"/>
      <c r="AN205" s="221"/>
      <c r="AO205" s="221"/>
      <c r="AP205" s="221"/>
      <c r="AQ205" s="221"/>
      <c r="AR205" s="221"/>
      <c r="AS205" s="221"/>
      <c r="AT205" s="221"/>
      <c r="AU205" s="221"/>
      <c r="AV205" s="221"/>
      <c r="AW205" s="221"/>
      <c r="AX205" s="221"/>
      <c r="AY205" s="221"/>
      <c r="AZ205" s="221"/>
      <c r="BA205" s="221"/>
    </row>
    <row r="206" spans="1:53" x14ac:dyDescent="0.3">
      <c r="A206" s="221"/>
      <c r="B206" s="221"/>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19" t="s">
        <v>427</v>
      </c>
      <c r="Z206" s="221"/>
      <c r="AA206" s="221"/>
      <c r="AB206" s="221"/>
      <c r="AC206" s="221"/>
      <c r="AD206" s="221"/>
      <c r="AE206" s="221"/>
      <c r="AF206" s="221"/>
      <c r="AG206" s="221"/>
      <c r="AH206" s="221"/>
      <c r="AI206" s="221"/>
      <c r="AJ206" s="221"/>
      <c r="AK206" s="221"/>
      <c r="AL206" s="221"/>
      <c r="AM206" s="221"/>
      <c r="AN206" s="221"/>
      <c r="AO206" s="221"/>
      <c r="AP206" s="221"/>
      <c r="AQ206" s="221"/>
      <c r="AR206" s="221"/>
      <c r="AS206" s="221"/>
      <c r="AT206" s="221"/>
      <c r="AU206" s="221"/>
      <c r="AV206" s="221"/>
      <c r="AW206" s="221"/>
      <c r="AX206" s="221"/>
      <c r="AY206" s="221"/>
      <c r="AZ206" s="221"/>
      <c r="BA206" s="221"/>
    </row>
    <row r="207" spans="1:53" x14ac:dyDescent="0.3">
      <c r="A207" s="221"/>
      <c r="B207" s="221"/>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19" t="s">
        <v>428</v>
      </c>
      <c r="Z207" s="221"/>
      <c r="AA207" s="221"/>
      <c r="AB207" s="221"/>
      <c r="AC207" s="221"/>
      <c r="AD207" s="221"/>
      <c r="AE207" s="221"/>
      <c r="AF207" s="221"/>
      <c r="AG207" s="221"/>
      <c r="AH207" s="221"/>
      <c r="AI207" s="221"/>
      <c r="AJ207" s="221"/>
      <c r="AK207" s="221"/>
      <c r="AL207" s="221"/>
      <c r="AM207" s="221"/>
      <c r="AN207" s="221"/>
      <c r="AO207" s="221"/>
      <c r="AP207" s="221"/>
      <c r="AQ207" s="221"/>
      <c r="AR207" s="221"/>
      <c r="AS207" s="221"/>
      <c r="AT207" s="221"/>
      <c r="AU207" s="221"/>
      <c r="AV207" s="221"/>
      <c r="AW207" s="221"/>
      <c r="AX207" s="221"/>
      <c r="AY207" s="221"/>
      <c r="AZ207" s="221"/>
      <c r="BA207" s="221"/>
    </row>
    <row r="208" spans="1:53" x14ac:dyDescent="0.3">
      <c r="A208" s="221"/>
      <c r="B208" s="221"/>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19" t="s">
        <v>429</v>
      </c>
      <c r="Z208" s="221"/>
      <c r="AA208" s="221"/>
      <c r="AB208" s="221"/>
      <c r="AC208" s="221"/>
      <c r="AD208" s="221"/>
      <c r="AE208" s="221"/>
      <c r="AF208" s="221"/>
      <c r="AG208" s="221"/>
      <c r="AH208" s="221"/>
      <c r="AI208" s="221"/>
      <c r="AJ208" s="221"/>
      <c r="AK208" s="221"/>
      <c r="AL208" s="221"/>
      <c r="AM208" s="221"/>
      <c r="AN208" s="221"/>
      <c r="AO208" s="221"/>
      <c r="AP208" s="221"/>
      <c r="AQ208" s="221"/>
      <c r="AR208" s="221"/>
      <c r="AS208" s="221"/>
      <c r="AT208" s="221"/>
      <c r="AU208" s="221"/>
      <c r="AV208" s="221"/>
      <c r="AW208" s="221"/>
      <c r="AX208" s="221"/>
      <c r="AY208" s="221"/>
      <c r="AZ208" s="221"/>
      <c r="BA208" s="221"/>
    </row>
    <row r="209" spans="1:53" x14ac:dyDescent="0.3">
      <c r="A209" s="221"/>
      <c r="B209" s="221"/>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19" t="s">
        <v>430</v>
      </c>
      <c r="Z209" s="221"/>
      <c r="AA209" s="221"/>
      <c r="AB209" s="221"/>
      <c r="AC209" s="221"/>
      <c r="AD209" s="221"/>
      <c r="AE209" s="221"/>
      <c r="AF209" s="221"/>
      <c r="AG209" s="221"/>
      <c r="AH209" s="221"/>
      <c r="AI209" s="221"/>
      <c r="AJ209" s="221"/>
      <c r="AK209" s="221"/>
      <c r="AL209" s="221"/>
      <c r="AM209" s="221"/>
      <c r="AN209" s="221"/>
      <c r="AO209" s="221"/>
      <c r="AP209" s="221"/>
      <c r="AQ209" s="221"/>
      <c r="AR209" s="221"/>
      <c r="AS209" s="221"/>
      <c r="AT209" s="221"/>
      <c r="AU209" s="221"/>
      <c r="AV209" s="221"/>
      <c r="AW209" s="221"/>
      <c r="AX209" s="221"/>
      <c r="AY209" s="221"/>
      <c r="AZ209" s="221"/>
      <c r="BA209" s="221"/>
    </row>
    <row r="210" spans="1:53" x14ac:dyDescent="0.3">
      <c r="A210" s="221"/>
      <c r="B210" s="221"/>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19" t="s">
        <v>431</v>
      </c>
      <c r="Z210" s="221"/>
      <c r="AA210" s="221"/>
      <c r="AB210" s="221"/>
      <c r="AC210" s="221"/>
      <c r="AD210" s="221"/>
      <c r="AE210" s="221"/>
      <c r="AF210" s="221"/>
      <c r="AG210" s="221"/>
      <c r="AH210" s="221"/>
      <c r="AI210" s="221"/>
      <c r="AJ210" s="221"/>
      <c r="AK210" s="221"/>
      <c r="AL210" s="221"/>
      <c r="AM210" s="221"/>
      <c r="AN210" s="221"/>
      <c r="AO210" s="221"/>
      <c r="AP210" s="221"/>
      <c r="AQ210" s="221"/>
      <c r="AR210" s="221"/>
      <c r="AS210" s="221"/>
      <c r="AT210" s="221"/>
      <c r="AU210" s="221"/>
      <c r="AV210" s="221"/>
      <c r="AW210" s="221"/>
      <c r="AX210" s="221"/>
      <c r="AY210" s="221"/>
      <c r="AZ210" s="221"/>
      <c r="BA210" s="221"/>
    </row>
    <row r="211" spans="1:53" x14ac:dyDescent="0.3">
      <c r="A211" s="221"/>
      <c r="B211" s="221"/>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19" t="s">
        <v>432</v>
      </c>
      <c r="Z211" s="221"/>
      <c r="AA211" s="221"/>
      <c r="AB211" s="221"/>
      <c r="AC211" s="221"/>
      <c r="AD211" s="221"/>
      <c r="AE211" s="221"/>
      <c r="AF211" s="221"/>
      <c r="AG211" s="221"/>
      <c r="AH211" s="221"/>
      <c r="AI211" s="221"/>
      <c r="AJ211" s="221"/>
      <c r="AK211" s="221"/>
      <c r="AL211" s="221"/>
      <c r="AM211" s="221"/>
      <c r="AN211" s="221"/>
      <c r="AO211" s="221"/>
      <c r="AP211" s="221"/>
      <c r="AQ211" s="221"/>
      <c r="AR211" s="221"/>
      <c r="AS211" s="221"/>
      <c r="AT211" s="221"/>
      <c r="AU211" s="221"/>
      <c r="AV211" s="221"/>
      <c r="AW211" s="221"/>
      <c r="AX211" s="221"/>
      <c r="AY211" s="221"/>
      <c r="AZ211" s="221"/>
      <c r="BA211" s="221"/>
    </row>
    <row r="212" spans="1:53" x14ac:dyDescent="0.3">
      <c r="A212" s="221"/>
      <c r="B212" s="221"/>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19" t="s">
        <v>433</v>
      </c>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1"/>
      <c r="AU212" s="221"/>
      <c r="AV212" s="221"/>
      <c r="AW212" s="221"/>
      <c r="AX212" s="221"/>
      <c r="AY212" s="221"/>
      <c r="AZ212" s="221"/>
      <c r="BA212" s="221"/>
    </row>
    <row r="213" spans="1:53" x14ac:dyDescent="0.3">
      <c r="A213" s="221"/>
      <c r="B213" s="221"/>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19" t="s">
        <v>434</v>
      </c>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c r="BA213" s="221"/>
    </row>
    <row r="214" spans="1:53" x14ac:dyDescent="0.3">
      <c r="A214" s="221"/>
      <c r="B214" s="221"/>
      <c r="C214" s="221"/>
      <c r="D214" s="221"/>
      <c r="E214" s="221"/>
      <c r="F214" s="221"/>
      <c r="G214" s="221"/>
      <c r="H214" s="221"/>
      <c r="I214" s="221"/>
      <c r="J214" s="221"/>
      <c r="K214" s="221"/>
      <c r="L214" s="221"/>
      <c r="M214" s="221"/>
      <c r="N214" s="221"/>
      <c r="O214" s="221"/>
      <c r="P214" s="221"/>
      <c r="Q214" s="221"/>
      <c r="R214" s="221"/>
      <c r="S214" s="221"/>
      <c r="T214" s="221"/>
      <c r="U214" s="221"/>
      <c r="V214" s="221"/>
      <c r="W214" s="221"/>
      <c r="X214" s="221"/>
      <c r="Y214" s="219" t="s">
        <v>435</v>
      </c>
      <c r="Z214" s="221"/>
      <c r="AA214" s="221"/>
      <c r="AB214" s="221"/>
      <c r="AC214" s="221"/>
      <c r="AD214" s="221"/>
      <c r="AE214" s="221"/>
      <c r="AF214" s="221"/>
      <c r="AG214" s="221"/>
      <c r="AH214" s="221"/>
      <c r="AI214" s="221"/>
      <c r="AJ214" s="221"/>
      <c r="AK214" s="221"/>
      <c r="AL214" s="221"/>
      <c r="AM214" s="221"/>
      <c r="AN214" s="221"/>
      <c r="AO214" s="221"/>
      <c r="AP214" s="221"/>
      <c r="AQ214" s="221"/>
      <c r="AR214" s="221"/>
      <c r="AS214" s="221"/>
      <c r="AT214" s="221"/>
      <c r="AU214" s="221"/>
      <c r="AV214" s="221"/>
      <c r="AW214" s="221"/>
      <c r="AX214" s="221"/>
      <c r="AY214" s="221"/>
      <c r="AZ214" s="221"/>
      <c r="BA214" s="221"/>
    </row>
    <row r="215" spans="1:53" x14ac:dyDescent="0.3">
      <c r="A215" s="221"/>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19" t="s">
        <v>436</v>
      </c>
      <c r="Z215" s="221"/>
      <c r="AA215" s="221"/>
      <c r="AB215" s="221"/>
      <c r="AC215" s="221"/>
      <c r="AD215" s="221"/>
      <c r="AE215" s="221"/>
      <c r="AF215" s="221"/>
      <c r="AG215" s="221"/>
      <c r="AH215" s="221"/>
      <c r="AI215" s="221"/>
      <c r="AJ215" s="221"/>
      <c r="AK215" s="221"/>
      <c r="AL215" s="221"/>
      <c r="AM215" s="221"/>
      <c r="AN215" s="221"/>
      <c r="AO215" s="221"/>
      <c r="AP215" s="221"/>
      <c r="AQ215" s="221"/>
      <c r="AR215" s="221"/>
      <c r="AS215" s="221"/>
      <c r="AT215" s="221"/>
      <c r="AU215" s="221"/>
      <c r="AV215" s="221"/>
      <c r="AW215" s="221"/>
      <c r="AX215" s="221"/>
      <c r="AY215" s="221"/>
      <c r="AZ215" s="221"/>
      <c r="BA215" s="221"/>
    </row>
    <row r="216" spans="1:53" x14ac:dyDescent="0.3">
      <c r="A216" s="221"/>
      <c r="B216" s="221"/>
      <c r="C216" s="221"/>
      <c r="D216" s="221"/>
      <c r="E216" s="221"/>
      <c r="F216" s="221"/>
      <c r="G216" s="221"/>
      <c r="H216" s="221"/>
      <c r="I216" s="221"/>
      <c r="J216" s="221"/>
      <c r="K216" s="221"/>
      <c r="L216" s="221"/>
      <c r="M216" s="221"/>
      <c r="N216" s="221"/>
      <c r="O216" s="221"/>
      <c r="P216" s="221"/>
      <c r="Q216" s="221"/>
      <c r="R216" s="221"/>
      <c r="S216" s="221"/>
      <c r="T216" s="221"/>
      <c r="U216" s="221"/>
      <c r="V216" s="221"/>
      <c r="W216" s="221"/>
      <c r="X216" s="221"/>
      <c r="Y216" s="219" t="s">
        <v>437</v>
      </c>
      <c r="Z216" s="221"/>
      <c r="AA216" s="221"/>
      <c r="AB216" s="221"/>
      <c r="AC216" s="221"/>
      <c r="AD216" s="221"/>
      <c r="AE216" s="221"/>
      <c r="AF216" s="221"/>
      <c r="AG216" s="221"/>
      <c r="AH216" s="221"/>
      <c r="AI216" s="221"/>
      <c r="AJ216" s="221"/>
      <c r="AK216" s="221"/>
      <c r="AL216" s="221"/>
      <c r="AM216" s="221"/>
      <c r="AN216" s="221"/>
      <c r="AO216" s="221"/>
      <c r="AP216" s="221"/>
      <c r="AQ216" s="221"/>
      <c r="AR216" s="221"/>
      <c r="AS216" s="221"/>
      <c r="AT216" s="221"/>
      <c r="AU216" s="221"/>
      <c r="AV216" s="221"/>
      <c r="AW216" s="221"/>
      <c r="AX216" s="221"/>
      <c r="AY216" s="221"/>
      <c r="AZ216" s="221"/>
      <c r="BA216" s="221"/>
    </row>
    <row r="217" spans="1:53" x14ac:dyDescent="0.3">
      <c r="A217" s="221"/>
      <c r="B217" s="221"/>
      <c r="C217" s="221"/>
      <c r="D217" s="221"/>
      <c r="E217" s="221"/>
      <c r="F217" s="221"/>
      <c r="G217" s="221"/>
      <c r="H217" s="221"/>
      <c r="I217" s="221"/>
      <c r="J217" s="221"/>
      <c r="K217" s="221"/>
      <c r="L217" s="221"/>
      <c r="M217" s="221"/>
      <c r="N217" s="221"/>
      <c r="O217" s="221"/>
      <c r="P217" s="221"/>
      <c r="Q217" s="221"/>
      <c r="R217" s="221"/>
      <c r="S217" s="221"/>
      <c r="T217" s="221"/>
      <c r="U217" s="221"/>
      <c r="V217" s="221"/>
      <c r="W217" s="221"/>
      <c r="X217" s="221"/>
      <c r="Y217" s="219" t="s">
        <v>438</v>
      </c>
      <c r="Z217" s="221"/>
      <c r="AA217" s="221"/>
      <c r="AB217" s="221"/>
      <c r="AC217" s="221"/>
      <c r="AD217" s="221"/>
      <c r="AE217" s="221"/>
      <c r="AF217" s="221"/>
      <c r="AG217" s="221"/>
      <c r="AH217" s="221"/>
      <c r="AI217" s="221"/>
      <c r="AJ217" s="221"/>
      <c r="AK217" s="221"/>
      <c r="AL217" s="221"/>
      <c r="AM217" s="221"/>
      <c r="AN217" s="221"/>
      <c r="AO217" s="221"/>
      <c r="AP217" s="221"/>
      <c r="AQ217" s="221"/>
      <c r="AR217" s="221"/>
      <c r="AS217" s="221"/>
      <c r="AT217" s="221"/>
      <c r="AU217" s="221"/>
      <c r="AV217" s="221"/>
      <c r="AW217" s="221"/>
      <c r="AX217" s="221"/>
      <c r="AY217" s="221"/>
      <c r="AZ217" s="221"/>
      <c r="BA217" s="221"/>
    </row>
    <row r="218" spans="1:53" x14ac:dyDescent="0.3">
      <c r="A218" s="221"/>
      <c r="B218" s="221"/>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19" t="s">
        <v>439</v>
      </c>
      <c r="Z218" s="221"/>
      <c r="AA218" s="221"/>
      <c r="AB218" s="221"/>
      <c r="AC218" s="221"/>
      <c r="AD218" s="221"/>
      <c r="AE218" s="221"/>
      <c r="AF218" s="221"/>
      <c r="AG218" s="221"/>
      <c r="AH218" s="221"/>
      <c r="AI218" s="221"/>
      <c r="AJ218" s="221"/>
      <c r="AK218" s="221"/>
      <c r="AL218" s="221"/>
      <c r="AM218" s="221"/>
      <c r="AN218" s="221"/>
      <c r="AO218" s="221"/>
      <c r="AP218" s="221"/>
      <c r="AQ218" s="221"/>
      <c r="AR218" s="221"/>
      <c r="AS218" s="221"/>
      <c r="AT218" s="221"/>
      <c r="AU218" s="221"/>
      <c r="AV218" s="221"/>
      <c r="AW218" s="221"/>
      <c r="AX218" s="221"/>
      <c r="AY218" s="221"/>
      <c r="AZ218" s="221"/>
      <c r="BA218" s="221"/>
    </row>
    <row r="219" spans="1:53" x14ac:dyDescent="0.3">
      <c r="A219" s="221"/>
      <c r="B219" s="221"/>
      <c r="C219" s="221"/>
      <c r="D219" s="221"/>
      <c r="E219" s="221"/>
      <c r="F219" s="221"/>
      <c r="G219" s="221"/>
      <c r="H219" s="221"/>
      <c r="I219" s="221"/>
      <c r="J219" s="221"/>
      <c r="K219" s="221"/>
      <c r="L219" s="221"/>
      <c r="M219" s="221"/>
      <c r="N219" s="221"/>
      <c r="O219" s="221"/>
      <c r="P219" s="221"/>
      <c r="Q219" s="221"/>
      <c r="R219" s="221"/>
      <c r="S219" s="221"/>
      <c r="T219" s="221"/>
      <c r="U219" s="221"/>
      <c r="V219" s="221"/>
      <c r="W219" s="221"/>
      <c r="X219" s="221"/>
      <c r="Y219" s="219" t="s">
        <v>440</v>
      </c>
      <c r="Z219" s="221"/>
      <c r="AA219" s="221"/>
      <c r="AB219" s="221"/>
      <c r="AC219" s="221"/>
      <c r="AD219" s="221"/>
      <c r="AE219" s="221"/>
      <c r="AF219" s="221"/>
      <c r="AG219" s="221"/>
      <c r="AH219" s="221"/>
      <c r="AI219" s="221"/>
      <c r="AJ219" s="221"/>
      <c r="AK219" s="221"/>
      <c r="AL219" s="221"/>
      <c r="AM219" s="221"/>
      <c r="AN219" s="221"/>
      <c r="AO219" s="221"/>
      <c r="AP219" s="221"/>
      <c r="AQ219" s="221"/>
      <c r="AR219" s="221"/>
      <c r="AS219" s="221"/>
      <c r="AT219" s="221"/>
      <c r="AU219" s="221"/>
      <c r="AV219" s="221"/>
      <c r="AW219" s="221"/>
      <c r="AX219" s="221"/>
      <c r="AY219" s="221"/>
      <c r="AZ219" s="221"/>
      <c r="BA219" s="221"/>
    </row>
    <row r="220" spans="1:53" x14ac:dyDescent="0.3">
      <c r="A220" s="221"/>
      <c r="B220" s="221"/>
      <c r="C220" s="221"/>
      <c r="D220" s="221"/>
      <c r="E220" s="221"/>
      <c r="F220" s="221"/>
      <c r="G220" s="221"/>
      <c r="H220" s="221"/>
      <c r="I220" s="221"/>
      <c r="J220" s="221"/>
      <c r="K220" s="221"/>
      <c r="L220" s="221"/>
      <c r="M220" s="221"/>
      <c r="N220" s="221"/>
      <c r="O220" s="221"/>
      <c r="P220" s="221"/>
      <c r="Q220" s="221"/>
      <c r="R220" s="221"/>
      <c r="S220" s="221"/>
      <c r="T220" s="221"/>
      <c r="U220" s="221"/>
      <c r="V220" s="221"/>
      <c r="W220" s="221"/>
      <c r="X220" s="221"/>
      <c r="Y220" s="219" t="s">
        <v>441</v>
      </c>
      <c r="Z220" s="221"/>
      <c r="AA220" s="221"/>
      <c r="AB220" s="221"/>
      <c r="AC220" s="221"/>
      <c r="AD220" s="221"/>
      <c r="AE220" s="221"/>
      <c r="AF220" s="221"/>
      <c r="AG220" s="221"/>
      <c r="AH220" s="221"/>
      <c r="AI220" s="221"/>
      <c r="AJ220" s="221"/>
      <c r="AK220" s="221"/>
      <c r="AL220" s="221"/>
      <c r="AM220" s="221"/>
      <c r="AN220" s="221"/>
      <c r="AO220" s="221"/>
      <c r="AP220" s="221"/>
      <c r="AQ220" s="221"/>
      <c r="AR220" s="221"/>
      <c r="AS220" s="221"/>
      <c r="AT220" s="221"/>
      <c r="AU220" s="221"/>
      <c r="AV220" s="221"/>
      <c r="AW220" s="221"/>
      <c r="AX220" s="221"/>
      <c r="AY220" s="221"/>
      <c r="AZ220" s="221"/>
      <c r="BA220" s="221"/>
    </row>
    <row r="221" spans="1:53" x14ac:dyDescent="0.3">
      <c r="A221" s="221"/>
      <c r="B221" s="221"/>
      <c r="C221" s="221"/>
      <c r="D221" s="221"/>
      <c r="E221" s="221"/>
      <c r="F221" s="221"/>
      <c r="G221" s="221"/>
      <c r="H221" s="221"/>
      <c r="I221" s="221"/>
      <c r="J221" s="221"/>
      <c r="K221" s="221"/>
      <c r="L221" s="221"/>
      <c r="M221" s="221"/>
      <c r="N221" s="221"/>
      <c r="O221" s="221"/>
      <c r="P221" s="221"/>
      <c r="Q221" s="221"/>
      <c r="R221" s="221"/>
      <c r="S221" s="221"/>
      <c r="T221" s="221"/>
      <c r="U221" s="221"/>
      <c r="V221" s="221"/>
      <c r="W221" s="221"/>
      <c r="X221" s="221"/>
      <c r="Y221" s="219" t="s">
        <v>442</v>
      </c>
      <c r="Z221" s="221"/>
      <c r="AA221" s="221"/>
      <c r="AB221" s="221"/>
      <c r="AC221" s="221"/>
      <c r="AD221" s="221"/>
      <c r="AE221" s="221"/>
      <c r="AF221" s="221"/>
      <c r="AG221" s="221"/>
      <c r="AH221" s="221"/>
      <c r="AI221" s="221"/>
      <c r="AJ221" s="221"/>
      <c r="AK221" s="221"/>
      <c r="AL221" s="221"/>
      <c r="AM221" s="221"/>
      <c r="AN221" s="221"/>
      <c r="AO221" s="221"/>
      <c r="AP221" s="221"/>
      <c r="AQ221" s="221"/>
      <c r="AR221" s="221"/>
      <c r="AS221" s="221"/>
      <c r="AT221" s="221"/>
      <c r="AU221" s="221"/>
      <c r="AV221" s="221"/>
      <c r="AW221" s="221"/>
      <c r="AX221" s="221"/>
      <c r="AY221" s="221"/>
      <c r="AZ221" s="221"/>
      <c r="BA221" s="221"/>
    </row>
    <row r="222" spans="1:53" x14ac:dyDescent="0.3">
      <c r="A222" s="221"/>
      <c r="B222" s="221"/>
      <c r="C222" s="221"/>
      <c r="D222" s="221"/>
      <c r="E222" s="221"/>
      <c r="F222" s="221"/>
      <c r="G222" s="221"/>
      <c r="H222" s="221"/>
      <c r="I222" s="221"/>
      <c r="J222" s="221"/>
      <c r="K222" s="221"/>
      <c r="L222" s="221"/>
      <c r="M222" s="221"/>
      <c r="N222" s="221"/>
      <c r="O222" s="221"/>
      <c r="P222" s="221"/>
      <c r="Q222" s="221"/>
      <c r="R222" s="221"/>
      <c r="S222" s="221"/>
      <c r="T222" s="221"/>
      <c r="U222" s="221"/>
      <c r="V222" s="221"/>
      <c r="W222" s="221"/>
      <c r="X222" s="221"/>
      <c r="Y222" s="219" t="s">
        <v>443</v>
      </c>
      <c r="Z222" s="221"/>
      <c r="AA222" s="221"/>
      <c r="AB222" s="221"/>
      <c r="AC222" s="221"/>
      <c r="AD222" s="221"/>
      <c r="AE222" s="221"/>
      <c r="AF222" s="221"/>
      <c r="AG222" s="221"/>
      <c r="AH222" s="221"/>
      <c r="AI222" s="221"/>
      <c r="AJ222" s="221"/>
      <c r="AK222" s="221"/>
      <c r="AL222" s="221"/>
      <c r="AM222" s="221"/>
      <c r="AN222" s="221"/>
      <c r="AO222" s="221"/>
      <c r="AP222" s="221"/>
      <c r="AQ222" s="221"/>
      <c r="AR222" s="221"/>
      <c r="AS222" s="221"/>
      <c r="AT222" s="221"/>
      <c r="AU222" s="221"/>
      <c r="AV222" s="221"/>
      <c r="AW222" s="221"/>
      <c r="AX222" s="221"/>
      <c r="AY222" s="221"/>
      <c r="AZ222" s="221"/>
      <c r="BA222" s="221"/>
    </row>
    <row r="223" spans="1:53" x14ac:dyDescent="0.3">
      <c r="A223" s="221"/>
      <c r="B223" s="221"/>
      <c r="C223" s="221"/>
      <c r="D223" s="221"/>
      <c r="E223" s="221"/>
      <c r="F223" s="221"/>
      <c r="G223" s="221"/>
      <c r="H223" s="221"/>
      <c r="I223" s="221"/>
      <c r="J223" s="221"/>
      <c r="K223" s="221"/>
      <c r="L223" s="221"/>
      <c r="M223" s="221"/>
      <c r="N223" s="221"/>
      <c r="O223" s="221"/>
      <c r="P223" s="221"/>
      <c r="Q223" s="221"/>
      <c r="R223" s="221"/>
      <c r="S223" s="221"/>
      <c r="T223" s="221"/>
      <c r="U223" s="221"/>
      <c r="V223" s="221"/>
      <c r="W223" s="221"/>
      <c r="X223" s="221"/>
      <c r="Y223" s="219" t="s">
        <v>444</v>
      </c>
      <c r="Z223" s="221"/>
      <c r="AA223" s="221"/>
      <c r="AB223" s="221"/>
      <c r="AC223" s="221"/>
      <c r="AD223" s="221"/>
      <c r="AE223" s="221"/>
      <c r="AF223" s="221"/>
      <c r="AG223" s="221"/>
      <c r="AH223" s="221"/>
      <c r="AI223" s="221"/>
      <c r="AJ223" s="221"/>
      <c r="AK223" s="221"/>
      <c r="AL223" s="221"/>
      <c r="AM223" s="221"/>
      <c r="AN223" s="221"/>
      <c r="AO223" s="221"/>
      <c r="AP223" s="221"/>
      <c r="AQ223" s="221"/>
      <c r="AR223" s="221"/>
      <c r="AS223" s="221"/>
      <c r="AT223" s="221"/>
      <c r="AU223" s="221"/>
      <c r="AV223" s="221"/>
      <c r="AW223" s="221"/>
      <c r="AX223" s="221"/>
      <c r="AY223" s="221"/>
      <c r="AZ223" s="221"/>
      <c r="BA223" s="221"/>
    </row>
    <row r="224" spans="1:53" x14ac:dyDescent="0.3">
      <c r="A224" s="221"/>
      <c r="B224" s="221"/>
      <c r="C224" s="221"/>
      <c r="D224" s="221"/>
      <c r="E224" s="221"/>
      <c r="F224" s="221"/>
      <c r="G224" s="221"/>
      <c r="H224" s="221"/>
      <c r="I224" s="221"/>
      <c r="J224" s="221"/>
      <c r="K224" s="221"/>
      <c r="L224" s="221"/>
      <c r="M224" s="221"/>
      <c r="N224" s="221"/>
      <c r="O224" s="221"/>
      <c r="P224" s="221"/>
      <c r="Q224" s="221"/>
      <c r="R224" s="221"/>
      <c r="S224" s="221"/>
      <c r="T224" s="221"/>
      <c r="U224" s="221"/>
      <c r="V224" s="221"/>
      <c r="W224" s="221"/>
      <c r="X224" s="221"/>
      <c r="Y224" s="219" t="s">
        <v>445</v>
      </c>
      <c r="Z224" s="221"/>
      <c r="AA224" s="221"/>
      <c r="AB224" s="221"/>
      <c r="AC224" s="221"/>
      <c r="AD224" s="221"/>
      <c r="AE224" s="221"/>
      <c r="AF224" s="221"/>
      <c r="AG224" s="221"/>
      <c r="AH224" s="221"/>
      <c r="AI224" s="221"/>
      <c r="AJ224" s="221"/>
      <c r="AK224" s="221"/>
      <c r="AL224" s="221"/>
      <c r="AM224" s="221"/>
      <c r="AN224" s="221"/>
      <c r="AO224" s="221"/>
      <c r="AP224" s="221"/>
      <c r="AQ224" s="221"/>
      <c r="AR224" s="221"/>
      <c r="AS224" s="221"/>
      <c r="AT224" s="221"/>
      <c r="AU224" s="221"/>
      <c r="AV224" s="221"/>
      <c r="AW224" s="221"/>
      <c r="AX224" s="221"/>
      <c r="AY224" s="221"/>
      <c r="AZ224" s="221"/>
      <c r="BA224" s="221"/>
    </row>
    <row r="225" spans="1:53" x14ac:dyDescent="0.3">
      <c r="A225" s="221"/>
      <c r="B225" s="221"/>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19" t="s">
        <v>446</v>
      </c>
      <c r="Z225" s="221"/>
      <c r="AA225" s="221"/>
      <c r="AB225" s="221"/>
      <c r="AC225" s="221"/>
      <c r="AD225" s="221"/>
      <c r="AE225" s="221"/>
      <c r="AF225" s="221"/>
      <c r="AG225" s="221"/>
      <c r="AH225" s="221"/>
      <c r="AI225" s="221"/>
      <c r="AJ225" s="221"/>
      <c r="AK225" s="221"/>
      <c r="AL225" s="221"/>
      <c r="AM225" s="221"/>
      <c r="AN225" s="221"/>
      <c r="AO225" s="221"/>
      <c r="AP225" s="221"/>
      <c r="AQ225" s="221"/>
      <c r="AR225" s="221"/>
      <c r="AS225" s="221"/>
      <c r="AT225" s="221"/>
      <c r="AU225" s="221"/>
      <c r="AV225" s="221"/>
      <c r="AW225" s="221"/>
      <c r="AX225" s="221"/>
      <c r="AY225" s="221"/>
      <c r="AZ225" s="221"/>
      <c r="BA225" s="221"/>
    </row>
    <row r="226" spans="1:53" x14ac:dyDescent="0.3">
      <c r="A226" s="221"/>
      <c r="B226" s="221"/>
      <c r="C226" s="221"/>
      <c r="D226" s="221"/>
      <c r="E226" s="221"/>
      <c r="F226" s="221"/>
      <c r="G226" s="221"/>
      <c r="H226" s="221"/>
      <c r="I226" s="221"/>
      <c r="J226" s="221"/>
      <c r="K226" s="221"/>
      <c r="L226" s="221"/>
      <c r="M226" s="221"/>
      <c r="N226" s="221"/>
      <c r="O226" s="221"/>
      <c r="P226" s="221"/>
      <c r="Q226" s="221"/>
      <c r="R226" s="221"/>
      <c r="S226" s="221"/>
      <c r="T226" s="221"/>
      <c r="U226" s="221"/>
      <c r="V226" s="221"/>
      <c r="W226" s="221"/>
      <c r="X226" s="221"/>
      <c r="Y226" s="219" t="s">
        <v>447</v>
      </c>
      <c r="Z226" s="221"/>
      <c r="AA226" s="221"/>
      <c r="AB226" s="221"/>
      <c r="AC226" s="221"/>
      <c r="AD226" s="221"/>
      <c r="AE226" s="221"/>
      <c r="AF226" s="221"/>
      <c r="AG226" s="221"/>
      <c r="AH226" s="221"/>
      <c r="AI226" s="221"/>
      <c r="AJ226" s="221"/>
      <c r="AK226" s="221"/>
      <c r="AL226" s="221"/>
      <c r="AM226" s="221"/>
      <c r="AN226" s="221"/>
      <c r="AO226" s="221"/>
      <c r="AP226" s="221"/>
      <c r="AQ226" s="221"/>
      <c r="AR226" s="221"/>
      <c r="AS226" s="221"/>
      <c r="AT226" s="221"/>
      <c r="AU226" s="221"/>
      <c r="AV226" s="221"/>
      <c r="AW226" s="221"/>
      <c r="AX226" s="221"/>
      <c r="AY226" s="221"/>
      <c r="AZ226" s="221"/>
      <c r="BA226" s="221"/>
    </row>
    <row r="227" spans="1:53" x14ac:dyDescent="0.3">
      <c r="A227" s="221"/>
      <c r="B227" s="221"/>
      <c r="C227" s="221"/>
      <c r="D227" s="221"/>
      <c r="E227" s="221"/>
      <c r="F227" s="221"/>
      <c r="G227" s="221"/>
      <c r="H227" s="221"/>
      <c r="I227" s="221"/>
      <c r="J227" s="221"/>
      <c r="K227" s="221"/>
      <c r="L227" s="221"/>
      <c r="M227" s="221"/>
      <c r="N227" s="221"/>
      <c r="O227" s="221"/>
      <c r="P227" s="221"/>
      <c r="Q227" s="221"/>
      <c r="R227" s="221"/>
      <c r="S227" s="221"/>
      <c r="T227" s="221"/>
      <c r="U227" s="221"/>
      <c r="V227" s="221"/>
      <c r="W227" s="221"/>
      <c r="X227" s="221"/>
      <c r="Y227" s="219" t="s">
        <v>448</v>
      </c>
      <c r="Z227" s="221"/>
      <c r="AA227" s="221"/>
      <c r="AB227" s="221"/>
      <c r="AC227" s="221"/>
      <c r="AD227" s="221"/>
      <c r="AE227" s="221"/>
      <c r="AF227" s="221"/>
      <c r="AG227" s="221"/>
      <c r="AH227" s="221"/>
      <c r="AI227" s="221"/>
      <c r="AJ227" s="221"/>
      <c r="AK227" s="221"/>
      <c r="AL227" s="221"/>
      <c r="AM227" s="221"/>
      <c r="AN227" s="221"/>
      <c r="AO227" s="221"/>
      <c r="AP227" s="221"/>
      <c r="AQ227" s="221"/>
      <c r="AR227" s="221"/>
      <c r="AS227" s="221"/>
      <c r="AT227" s="221"/>
      <c r="AU227" s="221"/>
      <c r="AV227" s="221"/>
      <c r="AW227" s="221"/>
      <c r="AX227" s="221"/>
      <c r="AY227" s="221"/>
      <c r="AZ227" s="221"/>
      <c r="BA227" s="221"/>
    </row>
    <row r="228" spans="1:53" x14ac:dyDescent="0.3">
      <c r="A228" s="221"/>
      <c r="B228" s="221"/>
      <c r="C228" s="221"/>
      <c r="D228" s="221"/>
      <c r="E228" s="221"/>
      <c r="F228" s="221"/>
      <c r="G228" s="221"/>
      <c r="H228" s="221"/>
      <c r="I228" s="221"/>
      <c r="J228" s="221"/>
      <c r="K228" s="221"/>
      <c r="L228" s="221"/>
      <c r="M228" s="221"/>
      <c r="N228" s="221"/>
      <c r="O228" s="221"/>
      <c r="P228" s="221"/>
      <c r="Q228" s="221"/>
      <c r="R228" s="221"/>
      <c r="S228" s="221"/>
      <c r="T228" s="221"/>
      <c r="U228" s="221"/>
      <c r="V228" s="221"/>
      <c r="W228" s="221"/>
      <c r="X228" s="221"/>
      <c r="Y228" s="219" t="s">
        <v>449</v>
      </c>
      <c r="Z228" s="221"/>
      <c r="AA228" s="221"/>
      <c r="AB228" s="221"/>
      <c r="AC228" s="221"/>
      <c r="AD228" s="221"/>
      <c r="AE228" s="221"/>
      <c r="AF228" s="221"/>
      <c r="AG228" s="221"/>
      <c r="AH228" s="221"/>
      <c r="AI228" s="221"/>
      <c r="AJ228" s="221"/>
      <c r="AK228" s="221"/>
      <c r="AL228" s="221"/>
      <c r="AM228" s="221"/>
      <c r="AN228" s="221"/>
      <c r="AO228" s="221"/>
      <c r="AP228" s="221"/>
      <c r="AQ228" s="221"/>
      <c r="AR228" s="221"/>
      <c r="AS228" s="221"/>
      <c r="AT228" s="221"/>
      <c r="AU228" s="221"/>
      <c r="AV228" s="221"/>
      <c r="AW228" s="221"/>
      <c r="AX228" s="221"/>
      <c r="AY228" s="221"/>
      <c r="AZ228" s="221"/>
      <c r="BA228" s="221"/>
    </row>
    <row r="229" spans="1:53" x14ac:dyDescent="0.3">
      <c r="A229" s="221"/>
      <c r="B229" s="221"/>
      <c r="C229" s="221"/>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19" t="s">
        <v>450</v>
      </c>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1"/>
      <c r="AU229" s="221"/>
      <c r="AV229" s="221"/>
      <c r="AW229" s="221"/>
      <c r="AX229" s="221"/>
      <c r="AY229" s="221"/>
      <c r="AZ229" s="221"/>
      <c r="BA229" s="221"/>
    </row>
    <row r="230" spans="1:53" x14ac:dyDescent="0.3">
      <c r="A230" s="221"/>
      <c r="B230" s="221"/>
      <c r="C230" s="221"/>
      <c r="D230" s="221"/>
      <c r="E230" s="221"/>
      <c r="F230" s="221"/>
      <c r="G230" s="221"/>
      <c r="H230" s="221"/>
      <c r="I230" s="221"/>
      <c r="J230" s="221"/>
      <c r="K230" s="221"/>
      <c r="L230" s="221"/>
      <c r="M230" s="221"/>
      <c r="N230" s="221"/>
      <c r="O230" s="221"/>
      <c r="P230" s="221"/>
      <c r="Q230" s="221"/>
      <c r="R230" s="221"/>
      <c r="S230" s="221"/>
      <c r="T230" s="221"/>
      <c r="U230" s="221"/>
      <c r="V230" s="221"/>
      <c r="W230" s="221"/>
      <c r="X230" s="221"/>
      <c r="Y230" s="219" t="s">
        <v>451</v>
      </c>
      <c r="Z230" s="221"/>
      <c r="AA230" s="221"/>
      <c r="AB230" s="221"/>
      <c r="AC230" s="221"/>
      <c r="AD230" s="221"/>
      <c r="AE230" s="221"/>
      <c r="AF230" s="221"/>
      <c r="AG230" s="221"/>
      <c r="AH230" s="221"/>
      <c r="AI230" s="221"/>
      <c r="AJ230" s="221"/>
      <c r="AK230" s="221"/>
      <c r="AL230" s="221"/>
      <c r="AM230" s="221"/>
      <c r="AN230" s="221"/>
      <c r="AO230" s="221"/>
      <c r="AP230" s="221"/>
      <c r="AQ230" s="221"/>
      <c r="AR230" s="221"/>
      <c r="AS230" s="221"/>
      <c r="AT230" s="221"/>
      <c r="AU230" s="221"/>
      <c r="AV230" s="221"/>
      <c r="AW230" s="221"/>
      <c r="AX230" s="221"/>
      <c r="AY230" s="221"/>
      <c r="AZ230" s="221"/>
      <c r="BA230" s="221"/>
    </row>
    <row r="231" spans="1:53" x14ac:dyDescent="0.3">
      <c r="A231" s="221"/>
      <c r="B231" s="221"/>
      <c r="C231" s="221"/>
      <c r="D231" s="221"/>
      <c r="E231" s="221"/>
      <c r="F231" s="221"/>
      <c r="G231" s="221"/>
      <c r="H231" s="221"/>
      <c r="I231" s="221"/>
      <c r="J231" s="221"/>
      <c r="K231" s="221"/>
      <c r="L231" s="221"/>
      <c r="M231" s="221"/>
      <c r="N231" s="221"/>
      <c r="O231" s="221"/>
      <c r="P231" s="221"/>
      <c r="Q231" s="221"/>
      <c r="R231" s="221"/>
      <c r="S231" s="221"/>
      <c r="T231" s="221"/>
      <c r="U231" s="221"/>
      <c r="V231" s="221"/>
      <c r="W231" s="221"/>
      <c r="X231" s="221"/>
      <c r="Y231" s="219" t="s">
        <v>452</v>
      </c>
      <c r="Z231" s="221"/>
      <c r="AA231" s="221"/>
      <c r="AB231" s="221"/>
      <c r="AC231" s="221"/>
      <c r="AD231" s="221"/>
      <c r="AE231" s="221"/>
      <c r="AF231" s="221"/>
      <c r="AG231" s="221"/>
      <c r="AH231" s="221"/>
      <c r="AI231" s="221"/>
      <c r="AJ231" s="221"/>
      <c r="AK231" s="221"/>
      <c r="AL231" s="221"/>
      <c r="AM231" s="221"/>
      <c r="AN231" s="221"/>
      <c r="AO231" s="221"/>
      <c r="AP231" s="221"/>
      <c r="AQ231" s="221"/>
      <c r="AR231" s="221"/>
      <c r="AS231" s="221"/>
      <c r="AT231" s="221"/>
      <c r="AU231" s="221"/>
      <c r="AV231" s="221"/>
      <c r="AW231" s="221"/>
      <c r="AX231" s="221"/>
      <c r="AY231" s="221"/>
      <c r="AZ231" s="221"/>
      <c r="BA231" s="221"/>
    </row>
    <row r="232" spans="1:53" x14ac:dyDescent="0.3">
      <c r="A232" s="221"/>
      <c r="B232" s="221"/>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19" t="s">
        <v>453</v>
      </c>
      <c r="Z232" s="221"/>
      <c r="AA232" s="221"/>
      <c r="AB232" s="221"/>
      <c r="AC232" s="221"/>
      <c r="AD232" s="221"/>
      <c r="AE232" s="221"/>
      <c r="AF232" s="221"/>
      <c r="AG232" s="221"/>
      <c r="AH232" s="221"/>
      <c r="AI232" s="221"/>
      <c r="AJ232" s="221"/>
      <c r="AK232" s="221"/>
      <c r="AL232" s="221"/>
      <c r="AM232" s="221"/>
      <c r="AN232" s="221"/>
      <c r="AO232" s="221"/>
      <c r="AP232" s="221"/>
      <c r="AQ232" s="221"/>
      <c r="AR232" s="221"/>
      <c r="AS232" s="221"/>
      <c r="AT232" s="221"/>
      <c r="AU232" s="221"/>
      <c r="AV232" s="221"/>
      <c r="AW232" s="221"/>
      <c r="AX232" s="221"/>
      <c r="AY232" s="221"/>
      <c r="AZ232" s="221"/>
      <c r="BA232" s="221"/>
    </row>
    <row r="233" spans="1:53" x14ac:dyDescent="0.3">
      <c r="A233" s="221"/>
      <c r="B233" s="221"/>
      <c r="C233" s="221"/>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19" t="s">
        <v>454</v>
      </c>
      <c r="Z233" s="221"/>
      <c r="AA233" s="221"/>
      <c r="AB233" s="221"/>
      <c r="AC233" s="221"/>
      <c r="AD233" s="221"/>
      <c r="AE233" s="221"/>
      <c r="AF233" s="221"/>
      <c r="AG233" s="221"/>
      <c r="AH233" s="221"/>
      <c r="AI233" s="221"/>
      <c r="AJ233" s="221"/>
      <c r="AK233" s="221"/>
      <c r="AL233" s="221"/>
      <c r="AM233" s="221"/>
      <c r="AN233" s="221"/>
      <c r="AO233" s="221"/>
      <c r="AP233" s="221"/>
      <c r="AQ233" s="221"/>
      <c r="AR233" s="221"/>
      <c r="AS233" s="221"/>
      <c r="AT233" s="221"/>
      <c r="AU233" s="221"/>
      <c r="AV233" s="221"/>
      <c r="AW233" s="221"/>
      <c r="AX233" s="221"/>
      <c r="AY233" s="221"/>
      <c r="AZ233" s="221"/>
      <c r="BA233" s="221"/>
    </row>
    <row r="234" spans="1:53" x14ac:dyDescent="0.3">
      <c r="A234" s="221"/>
      <c r="B234" s="221"/>
      <c r="C234" s="221"/>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19" t="s">
        <v>455</v>
      </c>
      <c r="Z234" s="221"/>
      <c r="AA234" s="221"/>
      <c r="AB234" s="221"/>
      <c r="AC234" s="221"/>
      <c r="AD234" s="221"/>
      <c r="AE234" s="221"/>
      <c r="AF234" s="221"/>
      <c r="AG234" s="221"/>
      <c r="AH234" s="221"/>
      <c r="AI234" s="221"/>
      <c r="AJ234" s="221"/>
      <c r="AK234" s="221"/>
      <c r="AL234" s="221"/>
      <c r="AM234" s="221"/>
      <c r="AN234" s="221"/>
      <c r="AO234" s="221"/>
      <c r="AP234" s="221"/>
      <c r="AQ234" s="221"/>
      <c r="AR234" s="221"/>
      <c r="AS234" s="221"/>
      <c r="AT234" s="221"/>
      <c r="AU234" s="221"/>
      <c r="AV234" s="221"/>
      <c r="AW234" s="221"/>
      <c r="AX234" s="221"/>
      <c r="AY234" s="221"/>
      <c r="AZ234" s="221"/>
      <c r="BA234" s="221"/>
    </row>
    <row r="235" spans="1:53" x14ac:dyDescent="0.3">
      <c r="A235" s="221"/>
      <c r="B235" s="221"/>
      <c r="C235" s="221"/>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19" t="s">
        <v>456</v>
      </c>
      <c r="Z235" s="221"/>
      <c r="AA235" s="221"/>
      <c r="AB235" s="221"/>
      <c r="AC235" s="221"/>
      <c r="AD235" s="221"/>
      <c r="AE235" s="221"/>
      <c r="AF235" s="221"/>
      <c r="AG235" s="221"/>
      <c r="AH235" s="221"/>
      <c r="AI235" s="221"/>
      <c r="AJ235" s="221"/>
      <c r="AK235" s="221"/>
      <c r="AL235" s="221"/>
      <c r="AM235" s="221"/>
      <c r="AN235" s="221"/>
      <c r="AO235" s="221"/>
      <c r="AP235" s="221"/>
      <c r="AQ235" s="221"/>
      <c r="AR235" s="221"/>
      <c r="AS235" s="221"/>
      <c r="AT235" s="221"/>
      <c r="AU235" s="221"/>
      <c r="AV235" s="221"/>
      <c r="AW235" s="221"/>
      <c r="AX235" s="221"/>
      <c r="AY235" s="221"/>
      <c r="AZ235" s="221"/>
      <c r="BA235" s="221"/>
    </row>
    <row r="236" spans="1:53" x14ac:dyDescent="0.3">
      <c r="A236" s="221"/>
      <c r="B236" s="221"/>
      <c r="C236" s="221"/>
      <c r="D236" s="221"/>
      <c r="E236" s="221"/>
      <c r="F236" s="221"/>
      <c r="G236" s="221"/>
      <c r="H236" s="221"/>
      <c r="I236" s="221"/>
      <c r="J236" s="221"/>
      <c r="K236" s="221"/>
      <c r="L236" s="221"/>
      <c r="M236" s="221"/>
      <c r="N236" s="221"/>
      <c r="O236" s="221"/>
      <c r="P236" s="221"/>
      <c r="Q236" s="221"/>
      <c r="R236" s="221"/>
      <c r="S236" s="221"/>
      <c r="T236" s="221"/>
      <c r="U236" s="221"/>
      <c r="V236" s="221"/>
      <c r="W236" s="221"/>
      <c r="X236" s="221"/>
      <c r="Y236" s="219" t="s">
        <v>457</v>
      </c>
      <c r="Z236" s="221"/>
      <c r="AA236" s="221"/>
      <c r="AB236" s="221"/>
      <c r="AC236" s="221"/>
      <c r="AD236" s="221"/>
      <c r="AE236" s="221"/>
      <c r="AF236" s="221"/>
      <c r="AG236" s="221"/>
      <c r="AH236" s="221"/>
      <c r="AI236" s="221"/>
      <c r="AJ236" s="221"/>
      <c r="AK236" s="221"/>
      <c r="AL236" s="221"/>
      <c r="AM236" s="221"/>
      <c r="AN236" s="221"/>
      <c r="AO236" s="221"/>
      <c r="AP236" s="221"/>
      <c r="AQ236" s="221"/>
      <c r="AR236" s="221"/>
      <c r="AS236" s="221"/>
      <c r="AT236" s="221"/>
      <c r="AU236" s="221"/>
      <c r="AV236" s="221"/>
      <c r="AW236" s="221"/>
      <c r="AX236" s="221"/>
      <c r="AY236" s="221"/>
      <c r="AZ236" s="221"/>
      <c r="BA236" s="221"/>
    </row>
    <row r="237" spans="1:53" x14ac:dyDescent="0.3">
      <c r="A237" s="221"/>
      <c r="B237" s="221"/>
      <c r="C237" s="221"/>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19" t="s">
        <v>458</v>
      </c>
      <c r="Z237" s="221"/>
      <c r="AA237" s="221"/>
      <c r="AB237" s="221"/>
      <c r="AC237" s="221"/>
      <c r="AD237" s="221"/>
      <c r="AE237" s="221"/>
      <c r="AF237" s="221"/>
      <c r="AG237" s="221"/>
      <c r="AH237" s="221"/>
      <c r="AI237" s="221"/>
      <c r="AJ237" s="221"/>
      <c r="AK237" s="221"/>
      <c r="AL237" s="221"/>
      <c r="AM237" s="221"/>
      <c r="AN237" s="221"/>
      <c r="AO237" s="221"/>
      <c r="AP237" s="221"/>
      <c r="AQ237" s="221"/>
      <c r="AR237" s="221"/>
      <c r="AS237" s="221"/>
      <c r="AT237" s="221"/>
      <c r="AU237" s="221"/>
      <c r="AV237" s="221"/>
      <c r="AW237" s="221"/>
      <c r="AX237" s="221"/>
      <c r="AY237" s="221"/>
      <c r="AZ237" s="221"/>
      <c r="BA237" s="221"/>
    </row>
    <row r="238" spans="1:53" x14ac:dyDescent="0.3">
      <c r="A238" s="221"/>
      <c r="B238" s="221"/>
      <c r="C238" s="221"/>
      <c r="D238" s="221"/>
      <c r="E238" s="221"/>
      <c r="F238" s="221"/>
      <c r="G238" s="221"/>
      <c r="H238" s="221"/>
      <c r="I238" s="221"/>
      <c r="J238" s="221"/>
      <c r="K238" s="221"/>
      <c r="L238" s="221"/>
      <c r="M238" s="221"/>
      <c r="N238" s="221"/>
      <c r="O238" s="221"/>
      <c r="P238" s="221"/>
      <c r="Q238" s="221"/>
      <c r="R238" s="221"/>
      <c r="S238" s="221"/>
      <c r="T238" s="221"/>
      <c r="U238" s="221"/>
      <c r="V238" s="221"/>
      <c r="W238" s="221"/>
      <c r="X238" s="221"/>
      <c r="Y238" s="219" t="s">
        <v>459</v>
      </c>
      <c r="Z238" s="221"/>
      <c r="AA238" s="221"/>
      <c r="AB238" s="221"/>
      <c r="AC238" s="221"/>
      <c r="AD238" s="221"/>
      <c r="AE238" s="221"/>
      <c r="AF238" s="221"/>
      <c r="AG238" s="221"/>
      <c r="AH238" s="221"/>
      <c r="AI238" s="221"/>
      <c r="AJ238" s="221"/>
      <c r="AK238" s="221"/>
      <c r="AL238" s="221"/>
      <c r="AM238" s="221"/>
      <c r="AN238" s="221"/>
      <c r="AO238" s="221"/>
      <c r="AP238" s="221"/>
      <c r="AQ238" s="221"/>
      <c r="AR238" s="221"/>
      <c r="AS238" s="221"/>
      <c r="AT238" s="221"/>
      <c r="AU238" s="221"/>
      <c r="AV238" s="221"/>
      <c r="AW238" s="221"/>
      <c r="AX238" s="221"/>
      <c r="AY238" s="221"/>
      <c r="AZ238" s="221"/>
      <c r="BA238" s="221"/>
    </row>
    <row r="239" spans="1:53" x14ac:dyDescent="0.3">
      <c r="A239" s="221"/>
      <c r="B239" s="221"/>
      <c r="C239" s="221"/>
      <c r="D239" s="221"/>
      <c r="E239" s="221"/>
      <c r="F239" s="221"/>
      <c r="G239" s="221"/>
      <c r="H239" s="221"/>
      <c r="I239" s="221"/>
      <c r="J239" s="221"/>
      <c r="K239" s="221"/>
      <c r="L239" s="221"/>
      <c r="M239" s="221"/>
      <c r="N239" s="221"/>
      <c r="O239" s="221"/>
      <c r="P239" s="221"/>
      <c r="Q239" s="221"/>
      <c r="R239" s="221"/>
      <c r="S239" s="221"/>
      <c r="T239" s="221"/>
      <c r="U239" s="221"/>
      <c r="V239" s="221"/>
      <c r="W239" s="221"/>
      <c r="X239" s="221"/>
      <c r="Y239" s="219" t="s">
        <v>460</v>
      </c>
      <c r="Z239" s="221"/>
      <c r="AA239" s="221"/>
      <c r="AB239" s="221"/>
      <c r="AC239" s="221"/>
      <c r="AD239" s="221"/>
      <c r="AE239" s="221"/>
      <c r="AF239" s="221"/>
      <c r="AG239" s="221"/>
      <c r="AH239" s="221"/>
      <c r="AI239" s="221"/>
      <c r="AJ239" s="221"/>
      <c r="AK239" s="221"/>
      <c r="AL239" s="221"/>
      <c r="AM239" s="221"/>
      <c r="AN239" s="221"/>
      <c r="AO239" s="221"/>
      <c r="AP239" s="221"/>
      <c r="AQ239" s="221"/>
      <c r="AR239" s="221"/>
      <c r="AS239" s="221"/>
      <c r="AT239" s="221"/>
      <c r="AU239" s="221"/>
      <c r="AV239" s="221"/>
      <c r="AW239" s="221"/>
      <c r="AX239" s="221"/>
      <c r="AY239" s="221"/>
      <c r="AZ239" s="221"/>
      <c r="BA239" s="221"/>
    </row>
    <row r="240" spans="1:53" x14ac:dyDescent="0.3">
      <c r="A240" s="221"/>
      <c r="B240" s="221"/>
      <c r="C240" s="221"/>
      <c r="D240" s="221"/>
      <c r="E240" s="221"/>
      <c r="F240" s="221"/>
      <c r="G240" s="221"/>
      <c r="H240" s="221"/>
      <c r="I240" s="221"/>
      <c r="J240" s="221"/>
      <c r="K240" s="221"/>
      <c r="L240" s="221"/>
      <c r="M240" s="221"/>
      <c r="N240" s="221"/>
      <c r="O240" s="221"/>
      <c r="P240" s="221"/>
      <c r="Q240" s="221"/>
      <c r="R240" s="221"/>
      <c r="S240" s="221"/>
      <c r="T240" s="221"/>
      <c r="U240" s="221"/>
      <c r="V240" s="221"/>
      <c r="W240" s="221"/>
      <c r="X240" s="221"/>
      <c r="Y240" s="219" t="s">
        <v>461</v>
      </c>
      <c r="Z240" s="221"/>
      <c r="AA240" s="221"/>
      <c r="AB240" s="221"/>
      <c r="AC240" s="221"/>
      <c r="AD240" s="221"/>
      <c r="AE240" s="221"/>
      <c r="AF240" s="221"/>
      <c r="AG240" s="221"/>
      <c r="AH240" s="221"/>
      <c r="AI240" s="221"/>
      <c r="AJ240" s="221"/>
      <c r="AK240" s="221"/>
      <c r="AL240" s="221"/>
      <c r="AM240" s="221"/>
      <c r="AN240" s="221"/>
      <c r="AO240" s="221"/>
      <c r="AP240" s="221"/>
      <c r="AQ240" s="221"/>
      <c r="AR240" s="221"/>
      <c r="AS240" s="221"/>
      <c r="AT240" s="221"/>
      <c r="AU240" s="221"/>
      <c r="AV240" s="221"/>
      <c r="AW240" s="221"/>
      <c r="AX240" s="221"/>
      <c r="AY240" s="221"/>
      <c r="AZ240" s="221"/>
      <c r="BA240" s="221"/>
    </row>
    <row r="241" spans="1:53" x14ac:dyDescent="0.3">
      <c r="A241" s="221"/>
      <c r="B241" s="221"/>
      <c r="C241" s="221"/>
      <c r="D241" s="221"/>
      <c r="E241" s="221"/>
      <c r="F241" s="221"/>
      <c r="G241" s="221"/>
      <c r="H241" s="221"/>
      <c r="I241" s="221"/>
      <c r="J241" s="221"/>
      <c r="K241" s="221"/>
      <c r="L241" s="221"/>
      <c r="M241" s="221"/>
      <c r="N241" s="221"/>
      <c r="O241" s="221"/>
      <c r="P241" s="221"/>
      <c r="Q241" s="221"/>
      <c r="R241" s="221"/>
      <c r="S241" s="221"/>
      <c r="T241" s="221"/>
      <c r="U241" s="221"/>
      <c r="V241" s="221"/>
      <c r="W241" s="221"/>
      <c r="X241" s="221"/>
      <c r="Y241" s="219" t="s">
        <v>462</v>
      </c>
      <c r="Z241" s="221"/>
      <c r="AA241" s="221"/>
      <c r="AB241" s="221"/>
      <c r="AC241" s="221"/>
      <c r="AD241" s="221"/>
      <c r="AE241" s="221"/>
      <c r="AF241" s="221"/>
      <c r="AG241" s="221"/>
      <c r="AH241" s="221"/>
      <c r="AI241" s="221"/>
      <c r="AJ241" s="221"/>
      <c r="AK241" s="221"/>
      <c r="AL241" s="221"/>
      <c r="AM241" s="221"/>
      <c r="AN241" s="221"/>
      <c r="AO241" s="221"/>
      <c r="AP241" s="221"/>
      <c r="AQ241" s="221"/>
      <c r="AR241" s="221"/>
      <c r="AS241" s="221"/>
      <c r="AT241" s="221"/>
      <c r="AU241" s="221"/>
      <c r="AV241" s="221"/>
      <c r="AW241" s="221"/>
      <c r="AX241" s="221"/>
      <c r="AY241" s="221"/>
      <c r="AZ241" s="221"/>
      <c r="BA241" s="221"/>
    </row>
    <row r="242" spans="1:53" x14ac:dyDescent="0.3">
      <c r="A242" s="221"/>
      <c r="B242" s="221"/>
      <c r="C242" s="221"/>
      <c r="D242" s="221"/>
      <c r="E242" s="221"/>
      <c r="F242" s="221"/>
      <c r="G242" s="221"/>
      <c r="H242" s="221"/>
      <c r="I242" s="221"/>
      <c r="J242" s="221"/>
      <c r="K242" s="221"/>
      <c r="L242" s="221"/>
      <c r="M242" s="221"/>
      <c r="N242" s="221"/>
      <c r="O242" s="221"/>
      <c r="P242" s="221"/>
      <c r="Q242" s="221"/>
      <c r="R242" s="221"/>
      <c r="S242" s="221"/>
      <c r="T242" s="221"/>
      <c r="U242" s="221"/>
      <c r="V242" s="221"/>
      <c r="W242" s="221"/>
      <c r="X242" s="221"/>
      <c r="Y242" s="219" t="s">
        <v>463</v>
      </c>
      <c r="Z242" s="221"/>
      <c r="AA242" s="221"/>
      <c r="AB242" s="221"/>
      <c r="AC242" s="221"/>
      <c r="AD242" s="221"/>
      <c r="AE242" s="221"/>
      <c r="AF242" s="221"/>
      <c r="AG242" s="221"/>
      <c r="AH242" s="221"/>
      <c r="AI242" s="221"/>
      <c r="AJ242" s="221"/>
      <c r="AK242" s="221"/>
      <c r="AL242" s="221"/>
      <c r="AM242" s="221"/>
      <c r="AN242" s="221"/>
      <c r="AO242" s="221"/>
      <c r="AP242" s="221"/>
      <c r="AQ242" s="221"/>
      <c r="AR242" s="221"/>
      <c r="AS242" s="221"/>
      <c r="AT242" s="221"/>
      <c r="AU242" s="221"/>
      <c r="AV242" s="221"/>
      <c r="AW242" s="221"/>
      <c r="AX242" s="221"/>
      <c r="AY242" s="221"/>
      <c r="AZ242" s="221"/>
      <c r="BA242" s="221"/>
    </row>
    <row r="243" spans="1:53" x14ac:dyDescent="0.3">
      <c r="A243" s="221"/>
      <c r="B243" s="221"/>
      <c r="C243" s="221"/>
      <c r="D243" s="221"/>
      <c r="E243" s="221"/>
      <c r="F243" s="221"/>
      <c r="G243" s="221"/>
      <c r="H243" s="221"/>
      <c r="I243" s="221"/>
      <c r="J243" s="221"/>
      <c r="K243" s="221"/>
      <c r="L243" s="221"/>
      <c r="M243" s="221"/>
      <c r="N243" s="221"/>
      <c r="O243" s="221"/>
      <c r="P243" s="221"/>
      <c r="Q243" s="221"/>
      <c r="R243" s="221"/>
      <c r="S243" s="221"/>
      <c r="T243" s="221"/>
      <c r="U243" s="221"/>
      <c r="V243" s="221"/>
      <c r="W243" s="221"/>
      <c r="X243" s="221"/>
      <c r="Y243" s="219" t="s">
        <v>464</v>
      </c>
      <c r="Z243" s="221"/>
      <c r="AA243" s="221"/>
      <c r="AB243" s="221"/>
      <c r="AC243" s="221"/>
      <c r="AD243" s="221"/>
      <c r="AE243" s="221"/>
      <c r="AF243" s="221"/>
      <c r="AG243" s="221"/>
      <c r="AH243" s="221"/>
      <c r="AI243" s="221"/>
      <c r="AJ243" s="221"/>
      <c r="AK243" s="221"/>
      <c r="AL243" s="221"/>
      <c r="AM243" s="221"/>
      <c r="AN243" s="221"/>
      <c r="AO243" s="221"/>
      <c r="AP243" s="221"/>
      <c r="AQ243" s="221"/>
      <c r="AR243" s="221"/>
      <c r="AS243" s="221"/>
      <c r="AT243" s="221"/>
      <c r="AU243" s="221"/>
      <c r="AV243" s="221"/>
      <c r="AW243" s="221"/>
      <c r="AX243" s="221"/>
      <c r="AY243" s="221"/>
      <c r="AZ243" s="221"/>
      <c r="BA243" s="221"/>
    </row>
    <row r="244" spans="1:53" x14ac:dyDescent="0.3">
      <c r="A244" s="221"/>
      <c r="B244" s="221"/>
      <c r="C244" s="221"/>
      <c r="D244" s="221"/>
      <c r="E244" s="221"/>
      <c r="F244" s="221"/>
      <c r="G244" s="221"/>
      <c r="H244" s="221"/>
      <c r="I244" s="221"/>
      <c r="J244" s="221"/>
      <c r="K244" s="221"/>
      <c r="L244" s="221"/>
      <c r="M244" s="221"/>
      <c r="N244" s="221"/>
      <c r="O244" s="221"/>
      <c r="P244" s="221"/>
      <c r="Q244" s="221"/>
      <c r="R244" s="221"/>
      <c r="S244" s="221"/>
      <c r="T244" s="221"/>
      <c r="U244" s="221"/>
      <c r="V244" s="221"/>
      <c r="W244" s="221"/>
      <c r="X244" s="221"/>
      <c r="Y244" s="219" t="s">
        <v>465</v>
      </c>
      <c r="Z244" s="221"/>
      <c r="AA244" s="221"/>
      <c r="AB244" s="221"/>
      <c r="AC244" s="221"/>
      <c r="AD244" s="221"/>
      <c r="AE244" s="221"/>
      <c r="AF244" s="221"/>
      <c r="AG244" s="221"/>
      <c r="AH244" s="221"/>
      <c r="AI244" s="221"/>
      <c r="AJ244" s="221"/>
      <c r="AK244" s="221"/>
      <c r="AL244" s="221"/>
      <c r="AM244" s="221"/>
      <c r="AN244" s="221"/>
      <c r="AO244" s="221"/>
      <c r="AP244" s="221"/>
      <c r="AQ244" s="221"/>
      <c r="AR244" s="221"/>
      <c r="AS244" s="221"/>
      <c r="AT244" s="221"/>
      <c r="AU244" s="221"/>
      <c r="AV244" s="221"/>
      <c r="AW244" s="221"/>
      <c r="AX244" s="221"/>
      <c r="AY244" s="221"/>
      <c r="AZ244" s="221"/>
      <c r="BA244" s="221"/>
    </row>
    <row r="245" spans="1:53" x14ac:dyDescent="0.3">
      <c r="A245" s="221"/>
      <c r="B245" s="221"/>
      <c r="C245" s="221"/>
      <c r="D245" s="221"/>
      <c r="E245" s="221"/>
      <c r="F245" s="221"/>
      <c r="G245" s="221"/>
      <c r="H245" s="221"/>
      <c r="I245" s="221"/>
      <c r="J245" s="221"/>
      <c r="K245" s="221"/>
      <c r="L245" s="221"/>
      <c r="M245" s="221"/>
      <c r="N245" s="221"/>
      <c r="O245" s="221"/>
      <c r="P245" s="221"/>
      <c r="Q245" s="221"/>
      <c r="R245" s="221"/>
      <c r="S245" s="221"/>
      <c r="T245" s="221"/>
      <c r="U245" s="221"/>
      <c r="V245" s="221"/>
      <c r="W245" s="221"/>
      <c r="X245" s="221"/>
      <c r="Y245" s="219" t="s">
        <v>466</v>
      </c>
      <c r="Z245" s="221"/>
      <c r="AA245" s="221"/>
      <c r="AB245" s="221"/>
      <c r="AC245" s="221"/>
      <c r="AD245" s="221"/>
      <c r="AE245" s="221"/>
      <c r="AF245" s="221"/>
      <c r="AG245" s="221"/>
      <c r="AH245" s="221"/>
      <c r="AI245" s="221"/>
      <c r="AJ245" s="221"/>
      <c r="AK245" s="221"/>
      <c r="AL245" s="221"/>
      <c r="AM245" s="221"/>
      <c r="AN245" s="221"/>
      <c r="AO245" s="221"/>
      <c r="AP245" s="221"/>
      <c r="AQ245" s="221"/>
      <c r="AR245" s="221"/>
      <c r="AS245" s="221"/>
      <c r="AT245" s="221"/>
      <c r="AU245" s="221"/>
      <c r="AV245" s="221"/>
      <c r="AW245" s="221"/>
      <c r="AX245" s="221"/>
      <c r="AY245" s="221"/>
      <c r="AZ245" s="221"/>
      <c r="BA245" s="221"/>
    </row>
    <row r="246" spans="1:53" x14ac:dyDescent="0.3">
      <c r="A246" s="221"/>
      <c r="B246" s="221"/>
      <c r="C246" s="221"/>
      <c r="D246" s="221"/>
      <c r="E246" s="221"/>
      <c r="F246" s="221"/>
      <c r="G246" s="221"/>
      <c r="H246" s="221"/>
      <c r="I246" s="221"/>
      <c r="J246" s="221"/>
      <c r="K246" s="221"/>
      <c r="L246" s="221"/>
      <c r="M246" s="221"/>
      <c r="N246" s="221"/>
      <c r="O246" s="221"/>
      <c r="P246" s="221"/>
      <c r="Q246" s="221"/>
      <c r="R246" s="221"/>
      <c r="S246" s="221"/>
      <c r="T246" s="221"/>
      <c r="U246" s="221"/>
      <c r="V246" s="221"/>
      <c r="W246" s="221"/>
      <c r="X246" s="221"/>
      <c r="Y246" s="219" t="s">
        <v>467</v>
      </c>
      <c r="Z246" s="221"/>
      <c r="AA246" s="221"/>
      <c r="AB246" s="221"/>
      <c r="AC246" s="221"/>
      <c r="AD246" s="221"/>
      <c r="AE246" s="221"/>
      <c r="AF246" s="221"/>
      <c r="AG246" s="221"/>
      <c r="AH246" s="221"/>
      <c r="AI246" s="221"/>
      <c r="AJ246" s="221"/>
      <c r="AK246" s="221"/>
      <c r="AL246" s="221"/>
      <c r="AM246" s="221"/>
      <c r="AN246" s="221"/>
      <c r="AO246" s="221"/>
      <c r="AP246" s="221"/>
      <c r="AQ246" s="221"/>
      <c r="AR246" s="221"/>
      <c r="AS246" s="221"/>
      <c r="AT246" s="221"/>
      <c r="AU246" s="221"/>
      <c r="AV246" s="221"/>
      <c r="AW246" s="221"/>
      <c r="AX246" s="221"/>
      <c r="AY246" s="221"/>
      <c r="AZ246" s="221"/>
      <c r="BA246" s="221"/>
    </row>
    <row r="247" spans="1:53" x14ac:dyDescent="0.3">
      <c r="A247" s="221"/>
      <c r="B247" s="221"/>
      <c r="C247" s="221"/>
      <c r="D247" s="221"/>
      <c r="E247" s="221"/>
      <c r="F247" s="221"/>
      <c r="G247" s="221"/>
      <c r="H247" s="221"/>
      <c r="I247" s="221"/>
      <c r="J247" s="221"/>
      <c r="K247" s="221"/>
      <c r="L247" s="221"/>
      <c r="M247" s="221"/>
      <c r="N247" s="221"/>
      <c r="O247" s="221"/>
      <c r="P247" s="221"/>
      <c r="Q247" s="221"/>
      <c r="R247" s="221"/>
      <c r="S247" s="221"/>
      <c r="T247" s="221"/>
      <c r="U247" s="221"/>
      <c r="V247" s="221"/>
      <c r="W247" s="221"/>
      <c r="X247" s="221"/>
      <c r="Y247" s="219" t="s">
        <v>468</v>
      </c>
      <c r="Z247" s="221"/>
      <c r="AA247" s="221"/>
      <c r="AB247" s="221"/>
      <c r="AC247" s="221"/>
      <c r="AD247" s="221"/>
      <c r="AE247" s="221"/>
      <c r="AF247" s="221"/>
      <c r="AG247" s="221"/>
      <c r="AH247" s="221"/>
      <c r="AI247" s="221"/>
      <c r="AJ247" s="221"/>
      <c r="AK247" s="221"/>
      <c r="AL247" s="221"/>
      <c r="AM247" s="221"/>
      <c r="AN247" s="221"/>
      <c r="AO247" s="221"/>
      <c r="AP247" s="221"/>
      <c r="AQ247" s="221"/>
      <c r="AR247" s="221"/>
      <c r="AS247" s="221"/>
      <c r="AT247" s="221"/>
      <c r="AU247" s="221"/>
      <c r="AV247" s="221"/>
      <c r="AW247" s="221"/>
      <c r="AX247" s="221"/>
      <c r="AY247" s="221"/>
      <c r="AZ247" s="221"/>
      <c r="BA247" s="221"/>
    </row>
    <row r="248" spans="1:53" x14ac:dyDescent="0.3">
      <c r="A248" s="221"/>
      <c r="B248" s="221"/>
      <c r="C248" s="221"/>
      <c r="D248" s="221"/>
      <c r="E248" s="221"/>
      <c r="F248" s="221"/>
      <c r="G248" s="221"/>
      <c r="H248" s="221"/>
      <c r="I248" s="221"/>
      <c r="J248" s="221"/>
      <c r="K248" s="221"/>
      <c r="L248" s="221"/>
      <c r="M248" s="221"/>
      <c r="N248" s="221"/>
      <c r="O248" s="221"/>
      <c r="P248" s="221"/>
      <c r="Q248" s="221"/>
      <c r="R248" s="221"/>
      <c r="S248" s="221"/>
      <c r="T248" s="221"/>
      <c r="U248" s="221"/>
      <c r="V248" s="221"/>
      <c r="W248" s="221"/>
      <c r="X248" s="221"/>
      <c r="Y248" s="219" t="s">
        <v>469</v>
      </c>
      <c r="Z248" s="221"/>
      <c r="AA248" s="221"/>
      <c r="AB248" s="221"/>
      <c r="AC248" s="221"/>
      <c r="AD248" s="221"/>
      <c r="AE248" s="221"/>
      <c r="AF248" s="221"/>
      <c r="AG248" s="221"/>
      <c r="AH248" s="221"/>
      <c r="AI248" s="221"/>
      <c r="AJ248" s="221"/>
      <c r="AK248" s="221"/>
      <c r="AL248" s="221"/>
      <c r="AM248" s="221"/>
      <c r="AN248" s="221"/>
      <c r="AO248" s="221"/>
      <c r="AP248" s="221"/>
      <c r="AQ248" s="221"/>
      <c r="AR248" s="221"/>
      <c r="AS248" s="221"/>
      <c r="AT248" s="221"/>
      <c r="AU248" s="221"/>
      <c r="AV248" s="221"/>
      <c r="AW248" s="221"/>
      <c r="AX248" s="221"/>
      <c r="AY248" s="221"/>
      <c r="AZ248" s="221"/>
      <c r="BA248" s="221"/>
    </row>
    <row r="249" spans="1:53" x14ac:dyDescent="0.3">
      <c r="A249" s="221"/>
      <c r="B249" s="221"/>
      <c r="C249" s="221"/>
      <c r="D249" s="221"/>
      <c r="E249" s="221"/>
      <c r="F249" s="221"/>
      <c r="G249" s="221"/>
      <c r="H249" s="221"/>
      <c r="I249" s="221"/>
      <c r="J249" s="221"/>
      <c r="K249" s="221"/>
      <c r="L249" s="221"/>
      <c r="M249" s="221"/>
      <c r="N249" s="221"/>
      <c r="O249" s="221"/>
      <c r="P249" s="221"/>
      <c r="Q249" s="221"/>
      <c r="R249" s="221"/>
      <c r="S249" s="221"/>
      <c r="T249" s="221"/>
      <c r="U249" s="221"/>
      <c r="V249" s="221"/>
      <c r="W249" s="221"/>
      <c r="X249" s="221"/>
      <c r="Y249" s="219" t="s">
        <v>470</v>
      </c>
      <c r="Z249" s="221"/>
      <c r="AA249" s="221"/>
      <c r="AB249" s="221"/>
      <c r="AC249" s="221"/>
      <c r="AD249" s="221"/>
      <c r="AE249" s="221"/>
      <c r="AF249" s="221"/>
      <c r="AG249" s="221"/>
      <c r="AH249" s="221"/>
      <c r="AI249" s="221"/>
      <c r="AJ249" s="221"/>
      <c r="AK249" s="221"/>
      <c r="AL249" s="221"/>
      <c r="AM249" s="221"/>
      <c r="AN249" s="221"/>
      <c r="AO249" s="221"/>
      <c r="AP249" s="221"/>
      <c r="AQ249" s="221"/>
      <c r="AR249" s="221"/>
      <c r="AS249" s="221"/>
      <c r="AT249" s="221"/>
      <c r="AU249" s="221"/>
      <c r="AV249" s="221"/>
      <c r="AW249" s="221"/>
      <c r="AX249" s="221"/>
      <c r="AY249" s="221"/>
      <c r="AZ249" s="221"/>
      <c r="BA249" s="221"/>
    </row>
    <row r="250" spans="1:53" x14ac:dyDescent="0.3">
      <c r="A250" s="221"/>
      <c r="B250" s="221"/>
      <c r="C250" s="221"/>
      <c r="D250" s="221"/>
      <c r="E250" s="221"/>
      <c r="F250" s="221"/>
      <c r="G250" s="221"/>
      <c r="H250" s="221"/>
      <c r="I250" s="221"/>
      <c r="J250" s="221"/>
      <c r="K250" s="221"/>
      <c r="L250" s="221"/>
      <c r="M250" s="221"/>
      <c r="N250" s="221"/>
      <c r="O250" s="221"/>
      <c r="P250" s="221"/>
      <c r="Q250" s="221"/>
      <c r="R250" s="221"/>
      <c r="S250" s="221"/>
      <c r="T250" s="221"/>
      <c r="U250" s="221"/>
      <c r="V250" s="221"/>
      <c r="W250" s="221"/>
      <c r="X250" s="221"/>
      <c r="Y250" s="219" t="s">
        <v>471</v>
      </c>
      <c r="Z250" s="221"/>
      <c r="AA250" s="221"/>
      <c r="AB250" s="221"/>
      <c r="AC250" s="221"/>
      <c r="AD250" s="221"/>
      <c r="AE250" s="221"/>
      <c r="AF250" s="221"/>
      <c r="AG250" s="221"/>
      <c r="AH250" s="221"/>
      <c r="AI250" s="221"/>
      <c r="AJ250" s="221"/>
      <c r="AK250" s="221"/>
      <c r="AL250" s="221"/>
      <c r="AM250" s="221"/>
      <c r="AN250" s="221"/>
      <c r="AO250" s="221"/>
      <c r="AP250" s="221"/>
      <c r="AQ250" s="221"/>
      <c r="AR250" s="221"/>
      <c r="AS250" s="221"/>
      <c r="AT250" s="221"/>
      <c r="AU250" s="221"/>
      <c r="AV250" s="221"/>
      <c r="AW250" s="221"/>
      <c r="AX250" s="221"/>
      <c r="AY250" s="221"/>
      <c r="AZ250" s="221"/>
      <c r="BA250" s="221"/>
    </row>
    <row r="251" spans="1:53" x14ac:dyDescent="0.3">
      <c r="A251" s="221"/>
      <c r="B251" s="221"/>
      <c r="C251" s="221"/>
      <c r="D251" s="221"/>
      <c r="E251" s="221"/>
      <c r="F251" s="221"/>
      <c r="G251" s="221"/>
      <c r="H251" s="221"/>
      <c r="I251" s="221"/>
      <c r="J251" s="221"/>
      <c r="K251" s="221"/>
      <c r="L251" s="221"/>
      <c r="M251" s="221"/>
      <c r="N251" s="221"/>
      <c r="O251" s="221"/>
      <c r="P251" s="221"/>
      <c r="Q251" s="221"/>
      <c r="R251" s="221"/>
      <c r="S251" s="221"/>
      <c r="T251" s="221"/>
      <c r="U251" s="221"/>
      <c r="V251" s="221"/>
      <c r="W251" s="221"/>
      <c r="X251" s="221"/>
      <c r="Y251" s="219" t="s">
        <v>472</v>
      </c>
      <c r="Z251" s="221"/>
      <c r="AA251" s="221"/>
      <c r="AB251" s="221"/>
      <c r="AC251" s="221"/>
      <c r="AD251" s="221"/>
      <c r="AE251" s="221"/>
      <c r="AF251" s="221"/>
      <c r="AG251" s="221"/>
      <c r="AH251" s="221"/>
      <c r="AI251" s="221"/>
      <c r="AJ251" s="221"/>
      <c r="AK251" s="221"/>
      <c r="AL251" s="221"/>
      <c r="AM251" s="221"/>
      <c r="AN251" s="221"/>
      <c r="AO251" s="221"/>
      <c r="AP251" s="221"/>
      <c r="AQ251" s="221"/>
      <c r="AR251" s="221"/>
      <c r="AS251" s="221"/>
      <c r="AT251" s="221"/>
      <c r="AU251" s="221"/>
      <c r="AV251" s="221"/>
      <c r="AW251" s="221"/>
      <c r="AX251" s="221"/>
      <c r="AY251" s="221"/>
      <c r="AZ251" s="221"/>
      <c r="BA251" s="221"/>
    </row>
    <row r="252" spans="1:53" x14ac:dyDescent="0.3">
      <c r="A252" s="221"/>
      <c r="B252" s="221"/>
      <c r="C252" s="221"/>
      <c r="D252" s="221"/>
      <c r="E252" s="221"/>
      <c r="F252" s="221"/>
      <c r="G252" s="221"/>
      <c r="H252" s="221"/>
      <c r="I252" s="221"/>
      <c r="J252" s="221"/>
      <c r="K252" s="221"/>
      <c r="L252" s="221"/>
      <c r="M252" s="221"/>
      <c r="N252" s="221"/>
      <c r="O252" s="221"/>
      <c r="P252" s="221"/>
      <c r="Q252" s="221"/>
      <c r="R252" s="221"/>
      <c r="S252" s="221"/>
      <c r="T252" s="221"/>
      <c r="U252" s="221"/>
      <c r="V252" s="221"/>
      <c r="W252" s="221"/>
      <c r="X252" s="221"/>
      <c r="Y252" s="219" t="s">
        <v>473</v>
      </c>
      <c r="Z252" s="221"/>
      <c r="AA252" s="221"/>
      <c r="AB252" s="221"/>
      <c r="AC252" s="221"/>
      <c r="AD252" s="221"/>
      <c r="AE252" s="221"/>
      <c r="AF252" s="221"/>
      <c r="AG252" s="221"/>
      <c r="AH252" s="221"/>
      <c r="AI252" s="221"/>
      <c r="AJ252" s="221"/>
      <c r="AK252" s="221"/>
      <c r="AL252" s="221"/>
      <c r="AM252" s="221"/>
      <c r="AN252" s="221"/>
      <c r="AO252" s="221"/>
      <c r="AP252" s="221"/>
      <c r="AQ252" s="221"/>
      <c r="AR252" s="221"/>
      <c r="AS252" s="221"/>
      <c r="AT252" s="221"/>
      <c r="AU252" s="221"/>
      <c r="AV252" s="221"/>
      <c r="AW252" s="221"/>
      <c r="AX252" s="221"/>
      <c r="AY252" s="221"/>
      <c r="AZ252" s="221"/>
      <c r="BA252" s="221"/>
    </row>
    <row r="253" spans="1:53" x14ac:dyDescent="0.3">
      <c r="A253" s="221"/>
      <c r="B253" s="221"/>
      <c r="C253" s="221"/>
      <c r="D253" s="221"/>
      <c r="E253" s="221"/>
      <c r="F253" s="221"/>
      <c r="G253" s="221"/>
      <c r="H253" s="221"/>
      <c r="I253" s="221"/>
      <c r="J253" s="221"/>
      <c r="K253" s="221"/>
      <c r="L253" s="221"/>
      <c r="M253" s="221"/>
      <c r="N253" s="221"/>
      <c r="O253" s="221"/>
      <c r="P253" s="221"/>
      <c r="Q253" s="221"/>
      <c r="R253" s="221"/>
      <c r="S253" s="221"/>
      <c r="T253" s="221"/>
      <c r="U253" s="221"/>
      <c r="V253" s="221"/>
      <c r="W253" s="221"/>
      <c r="X253" s="221"/>
      <c r="Y253" s="219" t="s">
        <v>474</v>
      </c>
      <c r="Z253" s="221"/>
      <c r="AA253" s="221"/>
      <c r="AB253" s="221"/>
      <c r="AC253" s="221"/>
      <c r="AD253" s="221"/>
      <c r="AE253" s="221"/>
      <c r="AF253" s="221"/>
      <c r="AG253" s="221"/>
      <c r="AH253" s="221"/>
      <c r="AI253" s="221"/>
      <c r="AJ253" s="221"/>
      <c r="AK253" s="221"/>
      <c r="AL253" s="221"/>
      <c r="AM253" s="221"/>
      <c r="AN253" s="221"/>
      <c r="AO253" s="221"/>
      <c r="AP253" s="221"/>
      <c r="AQ253" s="221"/>
      <c r="AR253" s="221"/>
      <c r="AS253" s="221"/>
      <c r="AT253" s="221"/>
      <c r="AU253" s="221"/>
      <c r="AV253" s="221"/>
      <c r="AW253" s="221"/>
      <c r="AX253" s="221"/>
      <c r="AY253" s="221"/>
      <c r="AZ253" s="221"/>
      <c r="BA253" s="221"/>
    </row>
    <row r="254" spans="1:53" x14ac:dyDescent="0.3">
      <c r="A254" s="221"/>
      <c r="B254" s="221"/>
      <c r="C254" s="221"/>
      <c r="D254" s="221"/>
      <c r="E254" s="221"/>
      <c r="F254" s="221"/>
      <c r="G254" s="221"/>
      <c r="H254" s="221"/>
      <c r="I254" s="221"/>
      <c r="J254" s="221"/>
      <c r="K254" s="221"/>
      <c r="L254" s="221"/>
      <c r="M254" s="221"/>
      <c r="N254" s="221"/>
      <c r="O254" s="221"/>
      <c r="P254" s="221"/>
      <c r="Q254" s="221"/>
      <c r="R254" s="221"/>
      <c r="S254" s="221"/>
      <c r="T254" s="221"/>
      <c r="U254" s="221"/>
      <c r="V254" s="221"/>
      <c r="W254" s="221"/>
      <c r="X254" s="221"/>
      <c r="Y254" s="219" t="s">
        <v>475</v>
      </c>
      <c r="Z254" s="221"/>
      <c r="AA254" s="221"/>
      <c r="AB254" s="221"/>
      <c r="AC254" s="221"/>
      <c r="AD254" s="221"/>
      <c r="AE254" s="221"/>
      <c r="AF254" s="221"/>
      <c r="AG254" s="221"/>
      <c r="AH254" s="221"/>
      <c r="AI254" s="221"/>
      <c r="AJ254" s="221"/>
      <c r="AK254" s="221"/>
      <c r="AL254" s="221"/>
      <c r="AM254" s="221"/>
      <c r="AN254" s="221"/>
      <c r="AO254" s="221"/>
      <c r="AP254" s="221"/>
      <c r="AQ254" s="221"/>
      <c r="AR254" s="221"/>
      <c r="AS254" s="221"/>
      <c r="AT254" s="221"/>
      <c r="AU254" s="221"/>
      <c r="AV254" s="221"/>
      <c r="AW254" s="221"/>
      <c r="AX254" s="221"/>
      <c r="AY254" s="221"/>
      <c r="AZ254" s="221"/>
      <c r="BA254" s="221"/>
    </row>
    <row r="255" spans="1:53" x14ac:dyDescent="0.3">
      <c r="A255" s="221"/>
      <c r="B255" s="221"/>
      <c r="C255" s="221"/>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19" t="s">
        <v>476</v>
      </c>
      <c r="Z255" s="221"/>
      <c r="AA255" s="221"/>
      <c r="AB255" s="221"/>
      <c r="AC255" s="221"/>
      <c r="AD255" s="221"/>
      <c r="AE255" s="221"/>
      <c r="AF255" s="221"/>
      <c r="AG255" s="221"/>
      <c r="AH255" s="221"/>
      <c r="AI255" s="221"/>
      <c r="AJ255" s="221"/>
      <c r="AK255" s="221"/>
      <c r="AL255" s="221"/>
      <c r="AM255" s="221"/>
      <c r="AN255" s="221"/>
      <c r="AO255" s="221"/>
      <c r="AP255" s="221"/>
      <c r="AQ255" s="221"/>
      <c r="AR255" s="221"/>
      <c r="AS255" s="221"/>
      <c r="AT255" s="221"/>
      <c r="AU255" s="221"/>
      <c r="AV255" s="221"/>
      <c r="AW255" s="221"/>
      <c r="AX255" s="221"/>
      <c r="AY255" s="221"/>
      <c r="AZ255" s="221"/>
      <c r="BA255" s="221"/>
    </row>
    <row r="256" spans="1:53" x14ac:dyDescent="0.3">
      <c r="A256" s="221"/>
      <c r="B256" s="221"/>
      <c r="C256" s="221"/>
      <c r="D256" s="221"/>
      <c r="E256" s="221"/>
      <c r="F256" s="221"/>
      <c r="G256" s="221"/>
      <c r="H256" s="221"/>
      <c r="I256" s="221"/>
      <c r="J256" s="221"/>
      <c r="K256" s="221"/>
      <c r="L256" s="221"/>
      <c r="M256" s="221"/>
      <c r="N256" s="221"/>
      <c r="O256" s="221"/>
      <c r="P256" s="221"/>
      <c r="Q256" s="221"/>
      <c r="R256" s="221"/>
      <c r="S256" s="221"/>
      <c r="T256" s="221"/>
      <c r="U256" s="221"/>
      <c r="V256" s="221"/>
      <c r="W256" s="221"/>
      <c r="X256" s="221"/>
      <c r="Y256" s="219" t="s">
        <v>477</v>
      </c>
      <c r="Z256" s="221"/>
      <c r="AA256" s="221"/>
      <c r="AB256" s="221"/>
      <c r="AC256" s="221"/>
      <c r="AD256" s="221"/>
      <c r="AE256" s="221"/>
      <c r="AF256" s="221"/>
      <c r="AG256" s="221"/>
      <c r="AH256" s="221"/>
      <c r="AI256" s="221"/>
      <c r="AJ256" s="221"/>
      <c r="AK256" s="221"/>
      <c r="AL256" s="221"/>
      <c r="AM256" s="221"/>
      <c r="AN256" s="221"/>
      <c r="AO256" s="221"/>
      <c r="AP256" s="221"/>
      <c r="AQ256" s="221"/>
      <c r="AR256" s="221"/>
      <c r="AS256" s="221"/>
      <c r="AT256" s="221"/>
      <c r="AU256" s="221"/>
      <c r="AV256" s="221"/>
      <c r="AW256" s="221"/>
      <c r="AX256" s="221"/>
      <c r="AY256" s="221"/>
      <c r="AZ256" s="221"/>
      <c r="BA256" s="221"/>
    </row>
    <row r="257" spans="1:53" x14ac:dyDescent="0.3">
      <c r="A257" s="221"/>
      <c r="B257" s="221"/>
      <c r="C257" s="221"/>
      <c r="D257" s="221"/>
      <c r="E257" s="221"/>
      <c r="F257" s="221"/>
      <c r="G257" s="221"/>
      <c r="H257" s="221"/>
      <c r="I257" s="221"/>
      <c r="J257" s="221"/>
      <c r="K257" s="221"/>
      <c r="L257" s="221"/>
      <c r="M257" s="221"/>
      <c r="N257" s="221"/>
      <c r="O257" s="221"/>
      <c r="P257" s="221"/>
      <c r="Q257" s="221"/>
      <c r="R257" s="221"/>
      <c r="S257" s="221"/>
      <c r="T257" s="221"/>
      <c r="U257" s="221"/>
      <c r="V257" s="221"/>
      <c r="W257" s="221"/>
      <c r="X257" s="221"/>
      <c r="Y257" s="219" t="s">
        <v>478</v>
      </c>
      <c r="Z257" s="221"/>
      <c r="AA257" s="221"/>
      <c r="AB257" s="221"/>
      <c r="AC257" s="221"/>
      <c r="AD257" s="221"/>
      <c r="AE257" s="221"/>
      <c r="AF257" s="221"/>
      <c r="AG257" s="221"/>
      <c r="AH257" s="221"/>
      <c r="AI257" s="221"/>
      <c r="AJ257" s="221"/>
      <c r="AK257" s="221"/>
      <c r="AL257" s="221"/>
      <c r="AM257" s="221"/>
      <c r="AN257" s="221"/>
      <c r="AO257" s="221"/>
      <c r="AP257" s="221"/>
      <c r="AQ257" s="221"/>
      <c r="AR257" s="221"/>
      <c r="AS257" s="221"/>
      <c r="AT257" s="221"/>
      <c r="AU257" s="221"/>
      <c r="AV257" s="221"/>
      <c r="AW257" s="221"/>
      <c r="AX257" s="221"/>
      <c r="AY257" s="221"/>
      <c r="AZ257" s="221"/>
      <c r="BA257" s="221"/>
    </row>
    <row r="258" spans="1:53" x14ac:dyDescent="0.3">
      <c r="A258" s="221"/>
      <c r="B258" s="221"/>
      <c r="C258" s="221"/>
      <c r="D258" s="221"/>
      <c r="E258" s="221"/>
      <c r="F258" s="221"/>
      <c r="G258" s="221"/>
      <c r="H258" s="221"/>
      <c r="I258" s="221"/>
      <c r="J258" s="221"/>
      <c r="K258" s="221"/>
      <c r="L258" s="221"/>
      <c r="M258" s="221"/>
      <c r="N258" s="221"/>
      <c r="O258" s="221"/>
      <c r="P258" s="221"/>
      <c r="Q258" s="221"/>
      <c r="R258" s="221"/>
      <c r="S258" s="221"/>
      <c r="T258" s="221"/>
      <c r="U258" s="221"/>
      <c r="V258" s="221"/>
      <c r="W258" s="221"/>
      <c r="X258" s="221"/>
      <c r="Y258" s="219" t="s">
        <v>479</v>
      </c>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1"/>
      <c r="AU258" s="221"/>
      <c r="AV258" s="221"/>
      <c r="AW258" s="221"/>
      <c r="AX258" s="221"/>
      <c r="AY258" s="221"/>
      <c r="AZ258" s="221"/>
      <c r="BA258" s="221"/>
    </row>
    <row r="259" spans="1:53" x14ac:dyDescent="0.3">
      <c r="A259" s="221"/>
      <c r="B259" s="221"/>
      <c r="C259" s="221"/>
      <c r="D259" s="221"/>
      <c r="E259" s="221"/>
      <c r="F259" s="221"/>
      <c r="G259" s="221"/>
      <c r="H259" s="221"/>
      <c r="I259" s="221"/>
      <c r="J259" s="221"/>
      <c r="K259" s="221"/>
      <c r="L259" s="221"/>
      <c r="M259" s="221"/>
      <c r="N259" s="221"/>
      <c r="O259" s="221"/>
      <c r="P259" s="221"/>
      <c r="Q259" s="221"/>
      <c r="R259" s="221"/>
      <c r="S259" s="221"/>
      <c r="T259" s="221"/>
      <c r="U259" s="221"/>
      <c r="V259" s="221"/>
      <c r="W259" s="221"/>
      <c r="X259" s="221"/>
      <c r="Y259" s="219" t="s">
        <v>480</v>
      </c>
      <c r="Z259" s="221"/>
      <c r="AA259" s="221"/>
      <c r="AB259" s="221"/>
      <c r="AC259" s="221"/>
      <c r="AD259" s="221"/>
      <c r="AE259" s="221"/>
      <c r="AF259" s="221"/>
      <c r="AG259" s="221"/>
      <c r="AH259" s="221"/>
      <c r="AI259" s="221"/>
      <c r="AJ259" s="221"/>
      <c r="AK259" s="221"/>
      <c r="AL259" s="221"/>
      <c r="AM259" s="221"/>
      <c r="AN259" s="221"/>
      <c r="AO259" s="221"/>
      <c r="AP259" s="221"/>
      <c r="AQ259" s="221"/>
      <c r="AR259" s="221"/>
      <c r="AS259" s="221"/>
      <c r="AT259" s="221"/>
      <c r="AU259" s="221"/>
      <c r="AV259" s="221"/>
      <c r="AW259" s="221"/>
      <c r="AX259" s="221"/>
      <c r="AY259" s="221"/>
      <c r="AZ259" s="221"/>
      <c r="BA259" s="221"/>
    </row>
    <row r="260" spans="1:53" x14ac:dyDescent="0.3">
      <c r="A260" s="221"/>
      <c r="B260" s="221"/>
      <c r="C260" s="221"/>
      <c r="D260" s="221"/>
      <c r="E260" s="221"/>
      <c r="F260" s="221"/>
      <c r="G260" s="221"/>
      <c r="H260" s="221"/>
      <c r="I260" s="221"/>
      <c r="J260" s="221"/>
      <c r="K260" s="221"/>
      <c r="L260" s="221"/>
      <c r="M260" s="221"/>
      <c r="N260" s="221"/>
      <c r="O260" s="221"/>
      <c r="P260" s="221"/>
      <c r="Q260" s="221"/>
      <c r="R260" s="221"/>
      <c r="S260" s="221"/>
      <c r="T260" s="221"/>
      <c r="U260" s="221"/>
      <c r="V260" s="221"/>
      <c r="W260" s="221"/>
      <c r="X260" s="221"/>
      <c r="Y260" s="219" t="s">
        <v>481</v>
      </c>
      <c r="Z260" s="221"/>
      <c r="AA260" s="221"/>
      <c r="AB260" s="221"/>
      <c r="AC260" s="221"/>
      <c r="AD260" s="221"/>
      <c r="AE260" s="221"/>
      <c r="AF260" s="221"/>
      <c r="AG260" s="221"/>
      <c r="AH260" s="221"/>
      <c r="AI260" s="221"/>
      <c r="AJ260" s="221"/>
      <c r="AK260" s="221"/>
      <c r="AL260" s="221"/>
      <c r="AM260" s="221"/>
      <c r="AN260" s="221"/>
      <c r="AO260" s="221"/>
      <c r="AP260" s="221"/>
      <c r="AQ260" s="221"/>
      <c r="AR260" s="221"/>
      <c r="AS260" s="221"/>
      <c r="AT260" s="221"/>
      <c r="AU260" s="221"/>
      <c r="AV260" s="221"/>
      <c r="AW260" s="221"/>
      <c r="AX260" s="221"/>
      <c r="AY260" s="221"/>
      <c r="AZ260" s="221"/>
      <c r="BA260" s="221"/>
    </row>
  </sheetData>
  <sheetProtection algorithmName="SHA-512" hashValue="u6pVqRqShMZh68tebKAwEgeMYhcVeimc0k/a9xhVwlPxIUIptAOXWpdaF1gsZIT/hhGjZfe7G3cg2mE66cdYRQ==" saltValue="Tp3GQF4YNGfwQN0/i+OsQA==" spinCount="100000" sheet="1" selectLockedCells="1" selectUnlockedCells="1"/>
  <conditionalFormatting sqref="F49:I49">
    <cfRule type="expression" priority="1">
      <formula>OR($K$49=$AM$1,$K$49=$AM$3)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AQ</vt:lpstr>
      <vt:lpstr>Life profile</vt:lpstr>
      <vt:lpstr>Tabbing</vt:lpstr>
      <vt:lpstr>DB</vt:lpstr>
      <vt:lpstr>AQ!Print_Area</vt:lpstr>
    </vt:vector>
  </TitlesOfParts>
  <Company>Tad-batt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Moshe Elisha</dc:creator>
  <cp:lastModifiedBy>Vitaly Milner</cp:lastModifiedBy>
  <cp:lastPrinted>2025-01-23T05:52:20Z</cp:lastPrinted>
  <dcterms:created xsi:type="dcterms:W3CDTF">2021-01-26T08:25:06Z</dcterms:created>
  <dcterms:modified xsi:type="dcterms:W3CDTF">2025-01-23T05:57:40Z</dcterms:modified>
</cp:coreProperties>
</file>